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vdelning\Jordbruk- och analysavdelningen\Landsbygdsnätverket\Styrgruppen\Styrgruppsmöten\2024\240925-26_Internat\Webb\"/>
    </mc:Choice>
  </mc:AlternateContent>
  <xr:revisionPtr revIDLastSave="0" documentId="8_{9B6925EF-7988-4841-A41F-76AE2ECC4722}" xr6:coauthVersionLast="36" xr6:coauthVersionMax="36" xr10:uidLastSave="{00000000-0000-0000-0000-000000000000}"/>
  <bookViews>
    <workbookView xWindow="0" yWindow="0" windowWidth="19200" windowHeight="7950" activeTab="1" xr2:uid="{83ECABAC-B988-4439-8980-09BE0D285B74}"/>
  </bookViews>
  <sheets>
    <sheet name="Ekonomisk lägesrapport" sheetId="7" r:id="rId1"/>
    <sheet name="Budgetrevidering TA" sheetId="4" r:id="rId2"/>
    <sheet name="Långtidsbudget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J6" i="4"/>
  <c r="D31" i="7" l="1"/>
  <c r="I30" i="7"/>
  <c r="K30" i="7" s="1"/>
  <c r="H29" i="7"/>
  <c r="G29" i="7"/>
  <c r="F29" i="7"/>
  <c r="E29" i="7"/>
  <c r="D29" i="7"/>
  <c r="C29" i="7"/>
  <c r="B29" i="7"/>
  <c r="J29" i="7" s="1"/>
  <c r="J28" i="7"/>
  <c r="I28" i="7"/>
  <c r="K28" i="7" s="1"/>
  <c r="L28" i="7" s="1"/>
  <c r="J27" i="7"/>
  <c r="I27" i="7"/>
  <c r="E27" i="7"/>
  <c r="K27" i="7" s="1"/>
  <c r="L27" i="7" s="1"/>
  <c r="J26" i="7"/>
  <c r="I26" i="7"/>
  <c r="K26" i="7" s="1"/>
  <c r="L26" i="7" s="1"/>
  <c r="J25" i="7"/>
  <c r="I25" i="7"/>
  <c r="K25" i="7" s="1"/>
  <c r="L25" i="7" s="1"/>
  <c r="J24" i="7"/>
  <c r="I24" i="7"/>
  <c r="K24" i="7" s="1"/>
  <c r="L24" i="7" s="1"/>
  <c r="J23" i="7"/>
  <c r="I23" i="7"/>
  <c r="K23" i="7" s="1"/>
  <c r="L23" i="7" s="1"/>
  <c r="J22" i="7"/>
  <c r="I22" i="7"/>
  <c r="K22" i="7" s="1"/>
  <c r="L22" i="7" s="1"/>
  <c r="J21" i="7"/>
  <c r="I21" i="7"/>
  <c r="I20" i="7"/>
  <c r="K20" i="7" s="1"/>
  <c r="I19" i="7"/>
  <c r="K19" i="7" s="1"/>
  <c r="H18" i="7"/>
  <c r="G18" i="7"/>
  <c r="F18" i="7"/>
  <c r="E18" i="7"/>
  <c r="D18" i="7"/>
  <c r="C18" i="7"/>
  <c r="B18" i="7"/>
  <c r="J18" i="7" s="1"/>
  <c r="J17" i="7"/>
  <c r="I17" i="7"/>
  <c r="K17" i="7" s="1"/>
  <c r="L17" i="7" s="1"/>
  <c r="J15" i="7"/>
  <c r="I15" i="7"/>
  <c r="I18" i="7" s="1"/>
  <c r="E15" i="7"/>
  <c r="I14" i="7"/>
  <c r="K14" i="7" s="1"/>
  <c r="I13" i="7"/>
  <c r="K13" i="7" s="1"/>
  <c r="I12" i="7"/>
  <c r="H12" i="7"/>
  <c r="H31" i="7" s="1"/>
  <c r="G12" i="7"/>
  <c r="G31" i="7" s="1"/>
  <c r="F12" i="7"/>
  <c r="F31" i="7" s="1"/>
  <c r="D12" i="7"/>
  <c r="B12" i="7"/>
  <c r="B31" i="7" s="1"/>
  <c r="J11" i="7"/>
  <c r="I11" i="7"/>
  <c r="E11" i="7"/>
  <c r="K11" i="7" s="1"/>
  <c r="L11" i="7" s="1"/>
  <c r="J10" i="7"/>
  <c r="I10" i="7"/>
  <c r="K10" i="7" s="1"/>
  <c r="L10" i="7" s="1"/>
  <c r="E10" i="7"/>
  <c r="K9" i="7"/>
  <c r="L9" i="7" s="1"/>
  <c r="J9" i="7"/>
  <c r="I9" i="7"/>
  <c r="E9" i="7"/>
  <c r="I8" i="7"/>
  <c r="K8" i="7" s="1"/>
  <c r="E8" i="7"/>
  <c r="I7" i="7"/>
  <c r="K7" i="7" s="1"/>
  <c r="J6" i="7"/>
  <c r="I6" i="7"/>
  <c r="K6" i="7" s="1"/>
  <c r="L6" i="7" s="1"/>
  <c r="C6" i="7"/>
  <c r="C12" i="7" s="1"/>
  <c r="C31" i="7" s="1"/>
  <c r="J5" i="7"/>
  <c r="I5" i="7"/>
  <c r="K5" i="7" s="1"/>
  <c r="L5" i="7" s="1"/>
  <c r="E5" i="7"/>
  <c r="U14" i="4"/>
  <c r="U15" i="4"/>
  <c r="U16" i="4"/>
  <c r="U17" i="4"/>
  <c r="U18" i="4"/>
  <c r="U19" i="4"/>
  <c r="U20" i="4"/>
  <c r="U13" i="4"/>
  <c r="U9" i="4"/>
  <c r="U5" i="4"/>
  <c r="U4" i="4"/>
  <c r="T21" i="4"/>
  <c r="S21" i="4"/>
  <c r="T10" i="4"/>
  <c r="S10" i="4"/>
  <c r="T6" i="4"/>
  <c r="S6" i="4"/>
  <c r="S23" i="4" s="1"/>
  <c r="T23" i="4" l="1"/>
  <c r="I29" i="7"/>
  <c r="K29" i="7" s="1"/>
  <c r="L29" i="7" s="1"/>
  <c r="K15" i="7"/>
  <c r="L15" i="7" s="1"/>
  <c r="K18" i="7"/>
  <c r="L18" i="7" s="1"/>
  <c r="J12" i="7"/>
  <c r="J31" i="7" s="1"/>
  <c r="K21" i="7"/>
  <c r="L21" i="7" s="1"/>
  <c r="E12" i="7"/>
  <c r="I31" i="7" l="1"/>
  <c r="K12" i="7"/>
  <c r="L12" i="7" s="1"/>
  <c r="E31" i="7"/>
  <c r="K31" i="7" s="1"/>
  <c r="L31" i="7" s="1"/>
  <c r="U21" i="4" l="1"/>
  <c r="U10" i="4" l="1"/>
  <c r="U6" i="4"/>
  <c r="P17" i="6"/>
  <c r="O17" i="6"/>
  <c r="N17" i="6"/>
  <c r="M17" i="6"/>
  <c r="L17" i="6"/>
  <c r="K17" i="6"/>
  <c r="Q16" i="6"/>
  <c r="Q15" i="6"/>
  <c r="Q14" i="6"/>
  <c r="Q13" i="6"/>
  <c r="Q12" i="6"/>
  <c r="Q11" i="6"/>
  <c r="Q10" i="6"/>
  <c r="Q9" i="6"/>
  <c r="G17" i="6"/>
  <c r="F17" i="6"/>
  <c r="E17" i="6"/>
  <c r="D17" i="6"/>
  <c r="C17" i="6"/>
  <c r="B17" i="6"/>
  <c r="H16" i="6"/>
  <c r="H15" i="6"/>
  <c r="H14" i="6"/>
  <c r="H13" i="6"/>
  <c r="H12" i="6"/>
  <c r="H11" i="6"/>
  <c r="H10" i="6"/>
  <c r="H9" i="6"/>
  <c r="H17" i="6" l="1"/>
  <c r="U23" i="4"/>
  <c r="Q17" i="6"/>
  <c r="M7" i="4" l="1"/>
  <c r="M8" i="4"/>
  <c r="M11" i="4"/>
  <c r="M12" i="4"/>
  <c r="M16" i="4"/>
  <c r="M19" i="4"/>
  <c r="M20" i="4"/>
  <c r="M22" i="4"/>
  <c r="J21" i="4"/>
  <c r="J23" i="4" s="1"/>
  <c r="K20" i="4"/>
  <c r="K17" i="4"/>
  <c r="M17" i="4" s="1"/>
  <c r="K18" i="4"/>
  <c r="M18" i="4" s="1"/>
  <c r="K15" i="4"/>
  <c r="M15" i="4" s="1"/>
  <c r="K14" i="4"/>
  <c r="M14" i="4" s="1"/>
  <c r="K13" i="4"/>
  <c r="M13" i="4" s="1"/>
  <c r="K9" i="4"/>
  <c r="M9" i="4" s="1"/>
  <c r="K5" i="4"/>
  <c r="M5" i="4" s="1"/>
  <c r="K4" i="4"/>
  <c r="M4" i="4" s="1"/>
  <c r="I21" i="4" l="1"/>
  <c r="I10" i="4"/>
  <c r="I6" i="4"/>
  <c r="I23" i="4" l="1"/>
  <c r="O11" i="4" l="1"/>
  <c r="O12" i="4"/>
  <c r="O13" i="4"/>
  <c r="O14" i="4"/>
  <c r="O15" i="4"/>
  <c r="O16" i="4"/>
  <c r="O17" i="4"/>
  <c r="O18" i="4"/>
  <c r="O20" i="4"/>
  <c r="O22" i="4"/>
  <c r="O7" i="4"/>
  <c r="O8" i="4"/>
  <c r="L21" i="4" l="1"/>
  <c r="L10" i="4" l="1"/>
  <c r="P7" i="4" l="1"/>
  <c r="R7" i="4" s="1"/>
  <c r="P8" i="4"/>
  <c r="R8" i="4" s="1"/>
  <c r="P11" i="4"/>
  <c r="R11" i="4" s="1"/>
  <c r="P12" i="4"/>
  <c r="R12" i="4" s="1"/>
  <c r="P13" i="4"/>
  <c r="P14" i="4"/>
  <c r="P15" i="4"/>
  <c r="P16" i="4"/>
  <c r="P17" i="4"/>
  <c r="P18" i="4"/>
  <c r="P20" i="4"/>
  <c r="P22" i="4"/>
  <c r="R22" i="4" s="1"/>
  <c r="L6" i="4"/>
  <c r="L23" i="4" s="1"/>
  <c r="K21" i="4" l="1"/>
  <c r="M21" i="4" s="1"/>
  <c r="H21" i="4"/>
  <c r="F21" i="4"/>
  <c r="B21" i="4"/>
  <c r="N20" i="4"/>
  <c r="R20" i="4" s="1"/>
  <c r="N19" i="4"/>
  <c r="D21" i="4"/>
  <c r="C19" i="4"/>
  <c r="C21" i="4" s="1"/>
  <c r="N18" i="4"/>
  <c r="R18" i="4" s="1"/>
  <c r="N17" i="4"/>
  <c r="R17" i="4" s="1"/>
  <c r="N16" i="4"/>
  <c r="R16" i="4" s="1"/>
  <c r="N15" i="4"/>
  <c r="R15" i="4" s="1"/>
  <c r="N14" i="4"/>
  <c r="R14" i="4" s="1"/>
  <c r="N13" i="4"/>
  <c r="K10" i="4"/>
  <c r="M10" i="4" s="1"/>
  <c r="H10" i="4"/>
  <c r="F10" i="4"/>
  <c r="C10" i="4"/>
  <c r="B10" i="4"/>
  <c r="N9" i="4"/>
  <c r="D10" i="4"/>
  <c r="K6" i="4"/>
  <c r="M6" i="4" s="1"/>
  <c r="H6" i="4"/>
  <c r="F6" i="4"/>
  <c r="B6" i="4"/>
  <c r="N5" i="4"/>
  <c r="D6" i="4"/>
  <c r="C5" i="4"/>
  <c r="C6" i="4" s="1"/>
  <c r="N4" i="4"/>
  <c r="E4" i="4"/>
  <c r="O4" i="4" s="1"/>
  <c r="Q18" i="4" l="1"/>
  <c r="N21" i="4"/>
  <c r="Q13" i="4"/>
  <c r="R13" i="4"/>
  <c r="Q15" i="4"/>
  <c r="B23" i="4"/>
  <c r="K23" i="4"/>
  <c r="M23" i="4" s="1"/>
  <c r="F23" i="4"/>
  <c r="Q16" i="4"/>
  <c r="Q17" i="4"/>
  <c r="Q20" i="4"/>
  <c r="N10" i="4"/>
  <c r="Q14" i="4"/>
  <c r="N6" i="4"/>
  <c r="H23" i="4"/>
  <c r="E19" i="4"/>
  <c r="D23" i="4"/>
  <c r="G4" i="4"/>
  <c r="P4" i="4" s="1"/>
  <c r="Q4" i="4" s="1"/>
  <c r="E9" i="4"/>
  <c r="O9" i="4" s="1"/>
  <c r="C23" i="4"/>
  <c r="E5" i="4"/>
  <c r="E21" i="4" l="1"/>
  <c r="O21" i="4" s="1"/>
  <c r="O19" i="4"/>
  <c r="E6" i="4"/>
  <c r="O6" i="4" s="1"/>
  <c r="O5" i="4"/>
  <c r="R4" i="4"/>
  <c r="N23" i="4"/>
  <c r="V23" i="4" s="1"/>
  <c r="G19" i="4"/>
  <c r="P19" i="4" s="1"/>
  <c r="G5" i="4"/>
  <c r="G21" i="4"/>
  <c r="P21" i="4" s="1"/>
  <c r="E10" i="4"/>
  <c r="O10" i="4" s="1"/>
  <c r="G9" i="4"/>
  <c r="Q19" i="4" l="1"/>
  <c r="R19" i="4"/>
  <c r="Q21" i="4"/>
  <c r="R21" i="4"/>
  <c r="G10" i="4"/>
  <c r="P10" i="4" s="1"/>
  <c r="P9" i="4"/>
  <c r="G6" i="4"/>
  <c r="P6" i="4" s="1"/>
  <c r="P5" i="4"/>
  <c r="E23" i="4"/>
  <c r="O23" i="4" s="1"/>
  <c r="Q5" i="4" l="1"/>
  <c r="R5" i="4"/>
  <c r="R6" i="4" s="1"/>
  <c r="Q9" i="4"/>
  <c r="R9" i="4"/>
  <c r="Q10" i="4"/>
  <c r="R10" i="4"/>
  <c r="Q6" i="4"/>
  <c r="G23" i="4"/>
  <c r="P23" i="4" s="1"/>
  <c r="R23" i="4" l="1"/>
  <c r="Q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Ulrika Holmgren</author>
  </authors>
  <commentList>
    <comment ref="C4" authorId="0" shapeId="0" xr:uid="{E855F57D-AE12-4199-80B7-A5778596D49C}">
      <text>
        <r>
          <rPr>
            <b/>
            <sz val="9"/>
            <color indexed="81"/>
            <rFont val="Tahoma"/>
            <family val="2"/>
          </rPr>
          <t>Enl excel 865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0E864E6B-F856-46E9-A0DD-F6F3BC95F4E3}">
      <text>
        <r>
          <rPr>
            <b/>
            <sz val="9"/>
            <color indexed="81"/>
            <rFont val="Tahoma"/>
            <family val="2"/>
          </rPr>
          <t>Enl excel borde vara 598</t>
        </r>
        <r>
          <rPr>
            <sz val="9"/>
            <color indexed="81"/>
            <rFont val="Tahoma"/>
            <family val="2"/>
          </rPr>
          <t xml:space="preserve">
Inkl resor 41'</t>
        </r>
      </text>
    </comment>
    <comment ref="C5" authorId="0" shapeId="0" xr:uid="{DBAB8A3B-DBA5-4390-AE4B-D973C0DD91B9}">
      <text>
        <r>
          <rPr>
            <sz val="9"/>
            <color indexed="81"/>
            <rFont val="Tahoma"/>
            <family val="2"/>
          </rPr>
          <t xml:space="preserve">847 enl. excelfil
</t>
        </r>
      </text>
    </comment>
    <comment ref="D5" authorId="0" shapeId="0" xr:uid="{3E418C71-081A-4818-B6A7-D0CD85F60C99}">
      <text>
        <r>
          <rPr>
            <b/>
            <sz val="9"/>
            <color indexed="81"/>
            <rFont val="Tahoma"/>
            <family val="2"/>
          </rPr>
          <t xml:space="preserve">108'/månad enl excel så borde vara 540. </t>
        </r>
        <r>
          <rPr>
            <sz val="9"/>
            <color indexed="81"/>
            <rFont val="Tahoma"/>
            <family val="2"/>
          </rPr>
          <t xml:space="preserve">
Resor 41' ingår</t>
        </r>
      </text>
    </comment>
    <comment ref="C9" authorId="0" shapeId="0" xr:uid="{D41381A4-190A-4CCA-95DA-5416F1580319}">
      <text>
        <r>
          <rPr>
            <sz val="9"/>
            <color indexed="81"/>
            <rFont val="Tahoma"/>
            <family val="2"/>
          </rPr>
          <t xml:space="preserve">513 enl excelfil
</t>
        </r>
      </text>
    </comment>
    <comment ref="D9" authorId="0" shapeId="0" xr:uid="{CECFF3F0-8258-4068-AF04-5A76CF7FC73D}">
      <text>
        <r>
          <rPr>
            <b/>
            <sz val="9"/>
            <color indexed="81"/>
            <rFont val="Tahoma"/>
            <family val="2"/>
          </rPr>
          <t>Enl. excel 48 859 kr/månad. Borde därför vara 244'
Resor 1500 kr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84F0E9DE-A2E9-4045-873A-6A95E0A3B7E8}">
      <text>
        <r>
          <rPr>
            <b/>
            <sz val="9"/>
            <color indexed="81"/>
            <rFont val="Tahoma"/>
            <family val="2"/>
          </rPr>
          <t>5 074 enl excelfil</t>
        </r>
      </text>
    </comment>
    <comment ref="D19" authorId="0" shapeId="0" xr:uid="{B623C833-AC39-4C5C-8DC5-73AAE4E61C0B}">
      <text>
        <r>
          <rPr>
            <sz val="9"/>
            <color indexed="81"/>
            <rFont val="Tahoma"/>
            <family val="2"/>
          </rPr>
          <t xml:space="preserve">Enl excel 198'/månad. Borde därför vara 1188'
Resor 2024 30'
 64' (två år, även internationellt)
</t>
        </r>
      </text>
    </comment>
    <comment ref="C23" authorId="0" shapeId="0" xr:uid="{B857E768-66E9-4A8D-81CB-4757465C3E25}">
      <text>
        <r>
          <rPr>
            <b/>
            <sz val="9"/>
            <color indexed="81"/>
            <rFont val="Tahoma"/>
            <family val="2"/>
          </rPr>
          <t>7299 enl. excelfil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 xr:uid="{D2FA6A51-E6AD-4DF1-AA49-08705F5413C0}">
      <text>
        <r>
          <rPr>
            <b/>
            <sz val="9"/>
            <color indexed="81"/>
            <rFont val="Tahoma"/>
            <family val="2"/>
          </rPr>
          <t>Enl. excel 2381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3" authorId="0" shapeId="0" xr:uid="{9C8D06E4-857E-4C41-8476-2B5479048C2D}">
      <text>
        <r>
          <rPr>
            <b/>
            <sz val="9"/>
            <color indexed="81"/>
            <rFont val="Tahoma"/>
            <family val="2"/>
          </rPr>
          <t xml:space="preserve">Belopp som föreslås hämtas från 2027.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<sst xmlns="http://schemas.openxmlformats.org/spreadsheetml/2006/main" count="101" uniqueCount="66">
  <si>
    <t>Hållbara livsmedelssystem</t>
  </si>
  <si>
    <t>Summa</t>
  </si>
  <si>
    <t>Hållbara gröna näringar (attraktionskraft, produktion samt samspelet miljö och klimat)</t>
  </si>
  <si>
    <t>MATtanken</t>
  </si>
  <si>
    <t>Gröna Kluster</t>
  </si>
  <si>
    <t>Hållbara blå näringar</t>
  </si>
  <si>
    <t>Totalt hållbara livsmedelssystem</t>
  </si>
  <si>
    <t>Landsbygdsutveckling genom Leader</t>
  </si>
  <si>
    <t>Leader</t>
  </si>
  <si>
    <t xml:space="preserve">Stärkt landsbygdsperspektiv </t>
  </si>
  <si>
    <t>Totalt landsbygdsutveckling genom Leader</t>
  </si>
  <si>
    <t>Verksamhetsövergripande</t>
  </si>
  <si>
    <t>Landsbygdsriksdagen, Landsbygdsveckan, Rural Pact</t>
  </si>
  <si>
    <t>Ung inkludering</t>
  </si>
  <si>
    <t>Internationellt samarbete</t>
  </si>
  <si>
    <t>Kommunikation</t>
  </si>
  <si>
    <t>Administration och ledning</t>
  </si>
  <si>
    <t>Styrgruppen</t>
  </si>
  <si>
    <t>Totalt verksamhetsövergripande</t>
  </si>
  <si>
    <t>Budget totalt</t>
  </si>
  <si>
    <t>Utfall totalt</t>
  </si>
  <si>
    <r>
      <t xml:space="preserve">Andel utfall </t>
    </r>
    <r>
      <rPr>
        <i/>
        <sz val="10"/>
        <color theme="1"/>
        <rFont val="Garamond"/>
        <family val="1"/>
      </rPr>
      <t>(66% om linjärt)</t>
    </r>
  </si>
  <si>
    <t>Bistå förvaltningen</t>
  </si>
  <si>
    <t>Eftersläp utmaningsdrivna</t>
  </si>
  <si>
    <t>Utfall Personal-kostnader 2023</t>
  </si>
  <si>
    <t>Budget Personal-kostnader 2023-2024</t>
  </si>
  <si>
    <t>Utfall övriga kostnader 2023</t>
  </si>
  <si>
    <t>AKIS inkl support exkl Modern AKIS</t>
  </si>
  <si>
    <t>Kvar</t>
  </si>
  <si>
    <t>Utfall exkl prognos</t>
  </si>
  <si>
    <t>Intäkter årligen</t>
  </si>
  <si>
    <t>TKR</t>
  </si>
  <si>
    <t>Period</t>
  </si>
  <si>
    <t>GJP-Strategisk plan TA</t>
  </si>
  <si>
    <t>HFV TA</t>
  </si>
  <si>
    <t>HFV projekt</t>
  </si>
  <si>
    <t xml:space="preserve">LBP TA </t>
  </si>
  <si>
    <t>Projekt MATtanken</t>
  </si>
  <si>
    <t>Projekt Gröna Kluster</t>
  </si>
  <si>
    <t>Projekt Modern AKIS</t>
  </si>
  <si>
    <t>Övriga intäkter</t>
  </si>
  <si>
    <t>Ny budget</t>
  </si>
  <si>
    <t>Projekt</t>
  </si>
  <si>
    <t>Modern AKIS</t>
  </si>
  <si>
    <t>Utfall Personalkostnader 2024 jan-aug</t>
  </si>
  <si>
    <t xml:space="preserve">Utfall Personalkostnader 2023-2024 </t>
  </si>
  <si>
    <t>Prognos sep-dec Personalkostnader</t>
  </si>
  <si>
    <t>Budget Övriga kostnader</t>
  </si>
  <si>
    <t>Utfall Övriga kostnader 2024 jan-aug)</t>
  </si>
  <si>
    <t xml:space="preserve">Utfall Övriga kostnader 2023-2024 </t>
  </si>
  <si>
    <t>Prognos sep-dec Övriga kostnader 2024</t>
  </si>
  <si>
    <t>Beräknat totalt utfall  Övriga kostnader</t>
  </si>
  <si>
    <t xml:space="preserve">Beräknat totalt utfall Personalkostnader </t>
  </si>
  <si>
    <t>Beräknat totalt utfall totalt</t>
  </si>
  <si>
    <t>Ny budget Övriga kostnader</t>
  </si>
  <si>
    <t>Ny budget Personal- kostnader</t>
  </si>
  <si>
    <t>Utfall Personal-kostnader 2024 jan-aug</t>
  </si>
  <si>
    <t>Utfall Övriga kostnader 2023</t>
  </si>
  <si>
    <t>Utfall Övriga kostnader 2024</t>
  </si>
  <si>
    <t>Utfall Övriga kostnader 2023-2024</t>
  </si>
  <si>
    <t xml:space="preserve">AKIS inkl support </t>
  </si>
  <si>
    <t>Usprunglig fördelning finansiering</t>
  </si>
  <si>
    <t>Nytt förslag finansiering</t>
  </si>
  <si>
    <t>Flytta 976 000 kr från 2027 till 2024</t>
  </si>
  <si>
    <t>Ekonomisk lägesrapport till styrgrupp</t>
  </si>
  <si>
    <t>Förslag budgetrevidering TA Strategisk plan - Ekonomisk lägesrapport exkl projekt,  inkl prognos och förslag revidering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</si>
</sst>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i/>
      <sz val="10"/>
      <color theme="1"/>
      <name val="Garamond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3" fontId="3" fillId="3" borderId="0" xfId="0" applyNumberFormat="1" applyFont="1" applyFill="1"/>
    <xf numFmtId="9" fontId="4" fillId="5" borderId="0" xfId="1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3" fontId="4" fillId="0" borderId="0" xfId="0" applyNumberFormat="1" applyFont="1"/>
    <xf numFmtId="3" fontId="4" fillId="3" borderId="0" xfId="0" applyNumberFormat="1" applyFont="1" applyFill="1"/>
    <xf numFmtId="3" fontId="4" fillId="4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/>
    <xf numFmtId="3" fontId="3" fillId="0" borderId="0" xfId="0" applyNumberFormat="1" applyFont="1" applyFill="1"/>
    <xf numFmtId="3" fontId="3" fillId="2" borderId="0" xfId="0" applyNumberFormat="1" applyFont="1" applyFill="1"/>
    <xf numFmtId="3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3" fillId="2" borderId="0" xfId="0" applyFont="1" applyFill="1" applyAlignment="1">
      <alignment vertical="top" wrapText="1"/>
    </xf>
    <xf numFmtId="0" fontId="10" fillId="0" borderId="0" xfId="0" applyFont="1"/>
    <xf numFmtId="0" fontId="4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12" fillId="0" borderId="0" xfId="0" applyFont="1"/>
    <xf numFmtId="0" fontId="12" fillId="4" borderId="0" xfId="0" applyFont="1" applyFill="1"/>
    <xf numFmtId="0" fontId="4" fillId="4" borderId="0" xfId="0" applyFont="1" applyFill="1" applyAlignment="1">
      <alignment wrapText="1"/>
    </xf>
    <xf numFmtId="3" fontId="3" fillId="4" borderId="0" xfId="0" applyNumberFormat="1" applyFont="1" applyFill="1"/>
    <xf numFmtId="9" fontId="3" fillId="5" borderId="0" xfId="1" applyFont="1" applyFill="1"/>
    <xf numFmtId="0" fontId="0" fillId="8" borderId="0" xfId="0" applyFill="1"/>
    <xf numFmtId="0" fontId="4" fillId="0" borderId="0" xfId="0" applyFont="1" applyAlignment="1">
      <alignment vertical="top"/>
    </xf>
    <xf numFmtId="9" fontId="4" fillId="5" borderId="0" xfId="0" applyNumberFormat="1" applyFont="1" applyFill="1" applyAlignment="1">
      <alignment vertical="top"/>
    </xf>
    <xf numFmtId="3" fontId="4" fillId="8" borderId="0" xfId="0" applyNumberFormat="1" applyFont="1" applyFill="1"/>
    <xf numFmtId="0" fontId="13" fillId="9" borderId="1" xfId="0" applyFont="1" applyFill="1" applyBorder="1"/>
    <xf numFmtId="0" fontId="13" fillId="9" borderId="2" xfId="0" applyFont="1" applyFill="1" applyBorder="1"/>
    <xf numFmtId="0" fontId="13" fillId="9" borderId="3" xfId="0" applyFont="1" applyFill="1" applyBorder="1"/>
    <xf numFmtId="0" fontId="13" fillId="9" borderId="4" xfId="0" applyFont="1" applyFill="1" applyBorder="1"/>
    <xf numFmtId="0" fontId="13" fillId="9" borderId="0" xfId="0" applyFont="1" applyFill="1" applyBorder="1"/>
    <xf numFmtId="0" fontId="13" fillId="9" borderId="5" xfId="0" applyFont="1" applyFill="1" applyBorder="1"/>
    <xf numFmtId="0" fontId="14" fillId="0" borderId="4" xfId="0" applyFont="1" applyBorder="1"/>
    <xf numFmtId="3" fontId="14" fillId="0" borderId="0" xfId="0" applyNumberFormat="1" applyFont="1" applyFill="1" applyBorder="1"/>
    <xf numFmtId="3" fontId="14" fillId="0" borderId="0" xfId="0" applyNumberFormat="1" applyFont="1" applyBorder="1"/>
    <xf numFmtId="3" fontId="14" fillId="0" borderId="5" xfId="0" applyNumberFormat="1" applyFont="1" applyBorder="1"/>
    <xf numFmtId="0" fontId="13" fillId="9" borderId="6" xfId="0" applyFont="1" applyFill="1" applyBorder="1"/>
    <xf numFmtId="3" fontId="13" fillId="9" borderId="7" xfId="0" applyNumberFormat="1" applyFont="1" applyFill="1" applyBorder="1"/>
    <xf numFmtId="0" fontId="4" fillId="4" borderId="0" xfId="0" applyFont="1" applyFill="1" applyAlignment="1"/>
    <xf numFmtId="0" fontId="3" fillId="4" borderId="0" xfId="0" applyFont="1" applyFill="1" applyAlignment="1"/>
    <xf numFmtId="3" fontId="6" fillId="8" borderId="0" xfId="0" applyNumberFormat="1" applyFont="1" applyFill="1"/>
    <xf numFmtId="0" fontId="6" fillId="8" borderId="0" xfId="0" applyFont="1" applyFill="1"/>
    <xf numFmtId="0" fontId="5" fillId="0" borderId="0" xfId="0" applyFont="1"/>
    <xf numFmtId="3" fontId="3" fillId="8" borderId="0" xfId="0" applyNumberFormat="1" applyFont="1" applyFill="1"/>
    <xf numFmtId="0" fontId="11" fillId="10" borderId="0" xfId="0" applyFont="1" applyFill="1"/>
    <xf numFmtId="0" fontId="4" fillId="10" borderId="0" xfId="0" applyFont="1" applyFill="1" applyAlignment="1">
      <alignment vertical="top"/>
    </xf>
    <xf numFmtId="0" fontId="4" fillId="2" borderId="0" xfId="0" applyFont="1" applyFill="1" applyAlignment="1"/>
    <xf numFmtId="3" fontId="3" fillId="2" borderId="0" xfId="0" applyNumberFormat="1" applyFont="1" applyFill="1" applyAlignment="1"/>
    <xf numFmtId="9" fontId="3" fillId="2" borderId="0" xfId="1" applyFont="1" applyFill="1"/>
    <xf numFmtId="0" fontId="15" fillId="0" borderId="0" xfId="0" applyFont="1"/>
    <xf numFmtId="0" fontId="7" fillId="8" borderId="0" xfId="0" applyFont="1" applyFill="1"/>
    <xf numFmtId="0" fontId="16" fillId="0" borderId="0" xfId="0" applyFont="1"/>
    <xf numFmtId="0" fontId="14" fillId="8" borderId="4" xfId="0" applyFont="1" applyFill="1" applyBorder="1"/>
    <xf numFmtId="3" fontId="14" fillId="8" borderId="0" xfId="0" applyNumberFormat="1" applyFont="1" applyFill="1" applyBorder="1"/>
    <xf numFmtId="3" fontId="14" fillId="8" borderId="5" xfId="0" applyNumberFormat="1" applyFont="1" applyFill="1" applyBorder="1"/>
    <xf numFmtId="3" fontId="14" fillId="7" borderId="0" xfId="0" applyNumberFormat="1" applyFont="1" applyFill="1" applyBorder="1"/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3" fontId="3" fillId="10" borderId="0" xfId="0" applyNumberFormat="1" applyFont="1" applyFill="1"/>
    <xf numFmtId="3" fontId="4" fillId="10" borderId="0" xfId="0" applyNumberFormat="1" applyFont="1" applyFill="1"/>
    <xf numFmtId="3" fontId="15" fillId="6" borderId="0" xfId="0" applyNumberFormat="1" applyFont="1" applyFill="1"/>
    <xf numFmtId="3" fontId="3" fillId="4" borderId="0" xfId="0" applyNumberFormat="1" applyFont="1" applyFill="1" applyAlignment="1">
      <alignment wrapText="1"/>
    </xf>
    <xf numFmtId="3" fontId="3" fillId="4" borderId="0" xfId="0" applyNumberFormat="1" applyFont="1" applyFill="1" applyAlignment="1"/>
    <xf numFmtId="9" fontId="4" fillId="5" borderId="0" xfId="0" applyNumberFormat="1" applyFont="1" applyFill="1"/>
    <xf numFmtId="0" fontId="0" fillId="3" borderId="0" xfId="0" applyFill="1"/>
    <xf numFmtId="0" fontId="4" fillId="3" borderId="0" xfId="0" applyFont="1" applyFill="1"/>
    <xf numFmtId="3" fontId="4" fillId="2" borderId="0" xfId="0" applyNumberFormat="1" applyFont="1" applyFill="1"/>
    <xf numFmtId="3" fontId="4" fillId="3" borderId="0" xfId="0" applyNumberFormat="1" applyFont="1" applyFill="1" applyAlignment="1">
      <alignment vertical="top"/>
    </xf>
    <xf numFmtId="3" fontId="4" fillId="0" borderId="0" xfId="0" applyNumberFormat="1" applyFont="1" applyAlignment="1">
      <alignment vertical="top"/>
    </xf>
    <xf numFmtId="3" fontId="4" fillId="4" borderId="0" xfId="0" applyNumberFormat="1" applyFont="1" applyFill="1" applyAlignment="1">
      <alignment vertical="top"/>
    </xf>
    <xf numFmtId="3" fontId="4" fillId="8" borderId="0" xfId="0" applyNumberFormat="1" applyFont="1" applyFill="1" applyAlignment="1">
      <alignment vertical="top"/>
    </xf>
    <xf numFmtId="3" fontId="4" fillId="4" borderId="0" xfId="0" applyNumberFormat="1" applyFont="1" applyFill="1" applyAlignment="1"/>
    <xf numFmtId="0" fontId="4" fillId="8" borderId="0" xfId="0" applyFont="1" applyFill="1"/>
    <xf numFmtId="3" fontId="0" fillId="8" borderId="0" xfId="0" applyNumberFormat="1" applyFill="1"/>
    <xf numFmtId="3" fontId="10" fillId="0" borderId="0" xfId="0" applyNumberFormat="1" applyFont="1"/>
    <xf numFmtId="3" fontId="10" fillId="8" borderId="0" xfId="0" applyNumberFormat="1" applyFont="1" applyFill="1"/>
    <xf numFmtId="0" fontId="5" fillId="0" borderId="0" xfId="0" applyFont="1" applyFill="1" applyAlignment="1">
      <alignment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B9C7-40A5-4645-905D-89A9834291DF}">
  <dimension ref="A1:L31"/>
  <sheetViews>
    <sheetView workbookViewId="0">
      <selection activeCell="M30" sqref="M30"/>
    </sheetView>
  </sheetViews>
  <sheetFormatPr defaultRowHeight="14.5" x14ac:dyDescent="0.35"/>
  <cols>
    <col min="1" max="1" width="36.54296875" customWidth="1"/>
    <col min="3" max="4" width="8.7265625" hidden="1" customWidth="1"/>
    <col min="7" max="8" width="8.7265625" hidden="1" customWidth="1"/>
  </cols>
  <sheetData>
    <row r="1" spans="1:12" ht="23.5" x14ac:dyDescent="0.55000000000000004">
      <c r="A1" s="69" t="s">
        <v>64</v>
      </c>
      <c r="B1" s="70"/>
      <c r="C1" s="70"/>
      <c r="D1" s="70"/>
      <c r="E1" s="70"/>
      <c r="F1" s="70"/>
    </row>
    <row r="3" spans="1:12" ht="65" x14ac:dyDescent="0.35">
      <c r="A3" s="5"/>
      <c r="B3" s="22" t="s">
        <v>25</v>
      </c>
      <c r="C3" s="22" t="s">
        <v>24</v>
      </c>
      <c r="D3" s="22" t="s">
        <v>56</v>
      </c>
      <c r="E3" s="22" t="s">
        <v>45</v>
      </c>
      <c r="F3" s="22" t="s">
        <v>47</v>
      </c>
      <c r="G3" s="22" t="s">
        <v>57</v>
      </c>
      <c r="H3" s="22" t="s">
        <v>58</v>
      </c>
      <c r="I3" s="22" t="s">
        <v>59</v>
      </c>
      <c r="J3" s="22" t="s">
        <v>19</v>
      </c>
      <c r="K3" s="22" t="s">
        <v>20</v>
      </c>
      <c r="L3" s="22" t="s">
        <v>21</v>
      </c>
    </row>
    <row r="4" spans="1:12" x14ac:dyDescent="0.35">
      <c r="A4" s="6" t="s">
        <v>0</v>
      </c>
      <c r="B4" s="24"/>
      <c r="C4" s="4"/>
      <c r="D4" s="4"/>
      <c r="E4" s="32"/>
      <c r="F4" s="24"/>
      <c r="G4" s="4"/>
      <c r="H4" s="4"/>
      <c r="I4" s="32"/>
      <c r="J4" s="24"/>
      <c r="K4" s="25"/>
      <c r="L4" s="26"/>
    </row>
    <row r="5" spans="1:12" ht="26.5" x14ac:dyDescent="0.35">
      <c r="A5" s="4" t="s">
        <v>60</v>
      </c>
      <c r="B5" s="13">
        <v>2250</v>
      </c>
      <c r="C5" s="38">
        <v>771</v>
      </c>
      <c r="D5" s="38">
        <v>879</v>
      </c>
      <c r="E5" s="14">
        <f>SUM(C5:D5)</f>
        <v>1650</v>
      </c>
      <c r="F5" s="13">
        <v>1850</v>
      </c>
      <c r="G5" s="12">
        <v>1224</v>
      </c>
      <c r="H5" s="12">
        <v>597</v>
      </c>
      <c r="I5" s="14">
        <f>SUM(G5:H5)</f>
        <v>1821</v>
      </c>
      <c r="J5" s="13">
        <f>B5+F5</f>
        <v>4100</v>
      </c>
      <c r="K5" s="14">
        <f t="shared" ref="K5:K31" si="0">E5+I5</f>
        <v>3471</v>
      </c>
      <c r="L5" s="9">
        <f>K5/J5</f>
        <v>0.84658536585365851</v>
      </c>
    </row>
    <row r="6" spans="1:12" x14ac:dyDescent="0.35">
      <c r="A6" s="3" t="s">
        <v>2</v>
      </c>
      <c r="B6" s="13">
        <v>2400</v>
      </c>
      <c r="C6" s="15">
        <f>653+67</f>
        <v>720</v>
      </c>
      <c r="D6" s="15">
        <v>831</v>
      </c>
      <c r="E6" s="14">
        <v>1551</v>
      </c>
      <c r="F6" s="13">
        <v>1300</v>
      </c>
      <c r="G6" s="15">
        <v>211</v>
      </c>
      <c r="H6" s="15">
        <v>156</v>
      </c>
      <c r="I6" s="14">
        <f t="shared" ref="I6:I30" si="1">SUM(G6:H6)</f>
        <v>367</v>
      </c>
      <c r="J6" s="13">
        <f>B6+F6</f>
        <v>3700</v>
      </c>
      <c r="K6" s="14">
        <f t="shared" si="0"/>
        <v>1918</v>
      </c>
      <c r="L6" s="9">
        <f t="shared" ref="L6:L31" si="2">K6/J6</f>
        <v>0.51837837837837841</v>
      </c>
    </row>
    <row r="7" spans="1:12" x14ac:dyDescent="0.35">
      <c r="A7" s="55" t="s">
        <v>42</v>
      </c>
      <c r="B7" s="13"/>
      <c r="C7" s="15"/>
      <c r="D7" s="15"/>
      <c r="E7" s="14"/>
      <c r="F7" s="13"/>
      <c r="G7" s="15"/>
      <c r="H7" s="15"/>
      <c r="I7" s="14">
        <f t="shared" si="1"/>
        <v>0</v>
      </c>
      <c r="J7" s="13"/>
      <c r="K7" s="14">
        <f t="shared" si="0"/>
        <v>0</v>
      </c>
      <c r="L7" s="9"/>
    </row>
    <row r="8" spans="1:12" x14ac:dyDescent="0.35">
      <c r="A8" s="3" t="s">
        <v>43</v>
      </c>
      <c r="B8" s="13"/>
      <c r="C8" s="15">
        <v>157</v>
      </c>
      <c r="D8" s="15">
        <v>114</v>
      </c>
      <c r="E8" s="14">
        <f>SUM(C8:D8)</f>
        <v>271</v>
      </c>
      <c r="F8" s="13"/>
      <c r="G8" s="15">
        <v>28</v>
      </c>
      <c r="H8" s="15">
        <v>39</v>
      </c>
      <c r="I8" s="14">
        <f t="shared" si="1"/>
        <v>67</v>
      </c>
      <c r="J8" s="13"/>
      <c r="K8" s="14">
        <f t="shared" si="0"/>
        <v>338</v>
      </c>
      <c r="L8" s="9"/>
    </row>
    <row r="9" spans="1:12" x14ac:dyDescent="0.35">
      <c r="A9" s="3" t="s">
        <v>3</v>
      </c>
      <c r="B9" s="13">
        <v>6600</v>
      </c>
      <c r="C9" s="3">
        <v>1860</v>
      </c>
      <c r="D9" s="12">
        <v>1792</v>
      </c>
      <c r="E9" s="14">
        <f>SUM(C9:D9)</f>
        <v>3652</v>
      </c>
      <c r="F9" s="13">
        <v>800</v>
      </c>
      <c r="G9" s="12">
        <v>97</v>
      </c>
      <c r="H9" s="12">
        <v>9</v>
      </c>
      <c r="I9" s="14">
        <f t="shared" si="1"/>
        <v>106</v>
      </c>
      <c r="J9" s="13">
        <f>B9+F9</f>
        <v>7400</v>
      </c>
      <c r="K9" s="14">
        <f t="shared" si="0"/>
        <v>3758</v>
      </c>
      <c r="L9" s="9">
        <f t="shared" si="2"/>
        <v>0.50783783783783787</v>
      </c>
    </row>
    <row r="10" spans="1:12" x14ac:dyDescent="0.35">
      <c r="A10" s="3" t="s">
        <v>4</v>
      </c>
      <c r="B10" s="13">
        <v>900</v>
      </c>
      <c r="C10" s="62">
        <v>447</v>
      </c>
      <c r="D10" s="12">
        <v>239</v>
      </c>
      <c r="E10" s="14">
        <f>SUM(C10:D10)</f>
        <v>686</v>
      </c>
      <c r="F10" s="13">
        <v>3400</v>
      </c>
      <c r="G10" s="12">
        <v>687</v>
      </c>
      <c r="H10" s="12">
        <v>780</v>
      </c>
      <c r="I10" s="14">
        <f t="shared" si="1"/>
        <v>1467</v>
      </c>
      <c r="J10" s="13">
        <f>B10+F10</f>
        <v>4300</v>
      </c>
      <c r="K10" s="14">
        <f t="shared" si="0"/>
        <v>2153</v>
      </c>
      <c r="L10" s="9">
        <f t="shared" si="2"/>
        <v>0.50069767441860469</v>
      </c>
    </row>
    <row r="11" spans="1:12" x14ac:dyDescent="0.35">
      <c r="A11" s="3" t="s">
        <v>5</v>
      </c>
      <c r="B11" s="13">
        <v>1200</v>
      </c>
      <c r="C11" s="3">
        <v>497</v>
      </c>
      <c r="D11" s="15">
        <v>460</v>
      </c>
      <c r="E11" s="14">
        <f>SUM(C11:D11)</f>
        <v>957</v>
      </c>
      <c r="F11" s="13">
        <v>7050</v>
      </c>
      <c r="G11" s="15">
        <v>1366</v>
      </c>
      <c r="H11" s="15">
        <v>1050</v>
      </c>
      <c r="I11" s="14">
        <f t="shared" si="1"/>
        <v>2416</v>
      </c>
      <c r="J11" s="13">
        <f>B11+F11</f>
        <v>8250</v>
      </c>
      <c r="K11" s="14">
        <f t="shared" si="0"/>
        <v>3373</v>
      </c>
      <c r="L11" s="9">
        <f t="shared" si="2"/>
        <v>0.40884848484848485</v>
      </c>
    </row>
    <row r="12" spans="1:12" x14ac:dyDescent="0.35">
      <c r="A12" s="2" t="s">
        <v>6</v>
      </c>
      <c r="B12" s="8">
        <f t="shared" ref="B12:E12" si="3">SUM(B5:B11)</f>
        <v>13350</v>
      </c>
      <c r="C12" s="16">
        <f t="shared" si="3"/>
        <v>4452</v>
      </c>
      <c r="D12" s="16">
        <f t="shared" si="3"/>
        <v>4315</v>
      </c>
      <c r="E12" s="33">
        <f t="shared" si="3"/>
        <v>8767</v>
      </c>
      <c r="F12" s="8">
        <f>SUM(F5:F11)</f>
        <v>14400</v>
      </c>
      <c r="G12" s="16">
        <f>SUM(G5:G11)</f>
        <v>3613</v>
      </c>
      <c r="H12" s="16">
        <f>SUM(H5:H11)</f>
        <v>2631</v>
      </c>
      <c r="I12" s="33">
        <f t="shared" si="1"/>
        <v>6244</v>
      </c>
      <c r="J12" s="8">
        <f>B12+F12</f>
        <v>27750</v>
      </c>
      <c r="K12" s="33">
        <f t="shared" si="0"/>
        <v>15011</v>
      </c>
      <c r="L12" s="9">
        <f t="shared" si="2"/>
        <v>0.5409369369369369</v>
      </c>
    </row>
    <row r="13" spans="1:12" x14ac:dyDescent="0.35">
      <c r="A13" s="4"/>
      <c r="B13" s="13"/>
      <c r="C13" s="12"/>
      <c r="D13" s="12"/>
      <c r="E13" s="14"/>
      <c r="F13" s="13"/>
      <c r="G13" s="12"/>
      <c r="H13" s="12"/>
      <c r="I13" s="14">
        <f t="shared" si="1"/>
        <v>0</v>
      </c>
      <c r="J13" s="13"/>
      <c r="K13" s="14">
        <f t="shared" si="0"/>
        <v>0</v>
      </c>
      <c r="L13" s="9"/>
    </row>
    <row r="14" spans="1:12" x14ac:dyDescent="0.35">
      <c r="A14" s="10" t="s">
        <v>7</v>
      </c>
      <c r="B14" s="13"/>
      <c r="C14" s="15"/>
      <c r="D14" s="15"/>
      <c r="E14" s="14"/>
      <c r="F14" s="13"/>
      <c r="G14" s="15"/>
      <c r="H14" s="15"/>
      <c r="I14" s="14">
        <f t="shared" si="1"/>
        <v>0</v>
      </c>
      <c r="J14" s="13"/>
      <c r="K14" s="14">
        <f t="shared" si="0"/>
        <v>0</v>
      </c>
      <c r="L14" s="9"/>
    </row>
    <row r="15" spans="1:12" x14ac:dyDescent="0.35">
      <c r="A15" s="11" t="s">
        <v>8</v>
      </c>
      <c r="B15" s="13">
        <v>1000</v>
      </c>
      <c r="C15" s="15">
        <v>460</v>
      </c>
      <c r="D15" s="15">
        <v>350</v>
      </c>
      <c r="E15" s="14">
        <f>SUM(C15:D15)</f>
        <v>810</v>
      </c>
      <c r="F15" s="13">
        <v>1400</v>
      </c>
      <c r="G15" s="15">
        <v>468</v>
      </c>
      <c r="H15" s="15">
        <v>92</v>
      </c>
      <c r="I15" s="14">
        <f t="shared" si="1"/>
        <v>560</v>
      </c>
      <c r="J15" s="13">
        <f>B15+F15</f>
        <v>2400</v>
      </c>
      <c r="K15" s="14">
        <f t="shared" si="0"/>
        <v>1370</v>
      </c>
      <c r="L15" s="9">
        <f t="shared" si="2"/>
        <v>0.5708333333333333</v>
      </c>
    </row>
    <row r="16" spans="1:12" x14ac:dyDescent="0.35">
      <c r="A16" s="91" t="s">
        <v>42</v>
      </c>
      <c r="B16" s="13"/>
      <c r="C16" s="15"/>
      <c r="D16" s="15"/>
      <c r="E16" s="14"/>
      <c r="F16" s="13"/>
      <c r="G16" s="15"/>
      <c r="H16" s="15"/>
      <c r="I16" s="14"/>
      <c r="J16" s="13"/>
      <c r="K16" s="14"/>
      <c r="L16" s="9"/>
    </row>
    <row r="17" spans="1:12" x14ac:dyDescent="0.35">
      <c r="A17" s="11" t="s">
        <v>9</v>
      </c>
      <c r="B17" s="13"/>
      <c r="E17" s="14"/>
      <c r="F17" s="13">
        <v>150</v>
      </c>
      <c r="G17" s="15"/>
      <c r="H17" s="15">
        <v>21</v>
      </c>
      <c r="I17" s="14">
        <f t="shared" si="1"/>
        <v>21</v>
      </c>
      <c r="J17" s="13">
        <f>B17+F17</f>
        <v>150</v>
      </c>
      <c r="K17" s="14">
        <f t="shared" si="0"/>
        <v>21</v>
      </c>
      <c r="L17" s="9">
        <f t="shared" si="2"/>
        <v>0.14000000000000001</v>
      </c>
    </row>
    <row r="18" spans="1:12" ht="26.5" x14ac:dyDescent="0.35">
      <c r="A18" s="10" t="s">
        <v>10</v>
      </c>
      <c r="B18" s="8">
        <f>SUM(B15:B17)</f>
        <v>1000</v>
      </c>
      <c r="C18" s="17">
        <f>SUM(C15:C15)</f>
        <v>460</v>
      </c>
      <c r="D18" s="17">
        <f t="shared" ref="D18:I18" si="4">SUM(D15:D17)</f>
        <v>350</v>
      </c>
      <c r="E18" s="33">
        <f t="shared" si="4"/>
        <v>810</v>
      </c>
      <c r="F18" s="8">
        <f t="shared" si="4"/>
        <v>1550</v>
      </c>
      <c r="G18" s="17">
        <f t="shared" si="4"/>
        <v>468</v>
      </c>
      <c r="H18" s="17">
        <f t="shared" si="4"/>
        <v>113</v>
      </c>
      <c r="I18" s="33">
        <f t="shared" si="4"/>
        <v>581</v>
      </c>
      <c r="J18" s="8">
        <f>B18+F18</f>
        <v>2550</v>
      </c>
      <c r="K18" s="33">
        <f t="shared" si="0"/>
        <v>1391</v>
      </c>
      <c r="L18" s="9">
        <f t="shared" si="2"/>
        <v>0.54549019607843141</v>
      </c>
    </row>
    <row r="19" spans="1:12" x14ac:dyDescent="0.35">
      <c r="A19" s="11"/>
      <c r="B19" s="13"/>
      <c r="C19" s="15"/>
      <c r="D19" s="15"/>
      <c r="E19" s="14"/>
      <c r="F19" s="13"/>
      <c r="G19" s="15"/>
      <c r="H19" s="15"/>
      <c r="I19" s="14">
        <f t="shared" si="1"/>
        <v>0</v>
      </c>
      <c r="J19" s="13"/>
      <c r="K19" s="14">
        <f t="shared" si="0"/>
        <v>0</v>
      </c>
      <c r="L19" s="9"/>
    </row>
    <row r="20" spans="1:12" x14ac:dyDescent="0.35">
      <c r="A20" s="10" t="s">
        <v>11</v>
      </c>
      <c r="B20" s="13"/>
      <c r="C20" s="15"/>
      <c r="D20" s="15"/>
      <c r="E20" s="14"/>
      <c r="F20" s="13"/>
      <c r="G20" s="15"/>
      <c r="H20" s="15"/>
      <c r="I20" s="14">
        <f t="shared" si="1"/>
        <v>0</v>
      </c>
      <c r="J20" s="13"/>
      <c r="K20" s="14">
        <f t="shared" si="0"/>
        <v>0</v>
      </c>
      <c r="L20" s="9"/>
    </row>
    <row r="21" spans="1:12" x14ac:dyDescent="0.35">
      <c r="A21" s="11" t="s">
        <v>22</v>
      </c>
      <c r="B21" s="13"/>
      <c r="C21" s="15"/>
      <c r="D21" s="15"/>
      <c r="E21" s="14"/>
      <c r="F21" s="13">
        <v>100</v>
      </c>
      <c r="G21" s="15">
        <v>23</v>
      </c>
      <c r="H21" s="15">
        <v>2</v>
      </c>
      <c r="I21" s="14">
        <f t="shared" si="1"/>
        <v>25</v>
      </c>
      <c r="J21" s="13">
        <f t="shared" ref="J21:J29" si="5">B21+F21</f>
        <v>100</v>
      </c>
      <c r="K21" s="14">
        <f t="shared" si="0"/>
        <v>25</v>
      </c>
      <c r="L21" s="9">
        <f t="shared" si="2"/>
        <v>0.25</v>
      </c>
    </row>
    <row r="22" spans="1:12" ht="26.5" x14ac:dyDescent="0.35">
      <c r="A22" s="11" t="s">
        <v>12</v>
      </c>
      <c r="B22" s="13"/>
      <c r="C22" s="15"/>
      <c r="D22" s="15"/>
      <c r="E22" s="14"/>
      <c r="F22" s="13">
        <v>550</v>
      </c>
      <c r="G22" s="15">
        <v>245</v>
      </c>
      <c r="H22" s="15">
        <v>212</v>
      </c>
      <c r="I22" s="14">
        <f t="shared" si="1"/>
        <v>457</v>
      </c>
      <c r="J22" s="13">
        <f t="shared" si="5"/>
        <v>550</v>
      </c>
      <c r="K22" s="14">
        <f t="shared" si="0"/>
        <v>457</v>
      </c>
      <c r="L22" s="9">
        <f t="shared" si="2"/>
        <v>0.83090909090909093</v>
      </c>
    </row>
    <row r="23" spans="1:12" x14ac:dyDescent="0.35">
      <c r="A23" s="4" t="s">
        <v>13</v>
      </c>
      <c r="B23" s="13"/>
      <c r="C23" s="12"/>
      <c r="D23" s="12"/>
      <c r="E23" s="14"/>
      <c r="F23" s="13">
        <v>200</v>
      </c>
      <c r="G23" s="15">
        <v>97</v>
      </c>
      <c r="H23" s="15"/>
      <c r="I23" s="14">
        <f t="shared" si="1"/>
        <v>97</v>
      </c>
      <c r="J23" s="13">
        <f t="shared" si="5"/>
        <v>200</v>
      </c>
      <c r="K23" s="14">
        <f t="shared" si="0"/>
        <v>97</v>
      </c>
      <c r="L23" s="9">
        <f t="shared" si="2"/>
        <v>0.48499999999999999</v>
      </c>
    </row>
    <row r="24" spans="1:12" x14ac:dyDescent="0.35">
      <c r="A24" s="4" t="s">
        <v>14</v>
      </c>
      <c r="B24" s="13"/>
      <c r="C24" s="12"/>
      <c r="D24" s="12"/>
      <c r="E24" s="14"/>
      <c r="F24" s="13">
        <v>50</v>
      </c>
      <c r="G24" s="12">
        <v>0</v>
      </c>
      <c r="H24" s="15">
        <v>0</v>
      </c>
      <c r="I24" s="14">
        <f t="shared" si="1"/>
        <v>0</v>
      </c>
      <c r="J24" s="13">
        <f t="shared" si="5"/>
        <v>50</v>
      </c>
      <c r="K24" s="14">
        <f t="shared" si="0"/>
        <v>0</v>
      </c>
      <c r="L24" s="9">
        <f t="shared" si="2"/>
        <v>0</v>
      </c>
    </row>
    <row r="25" spans="1:12" x14ac:dyDescent="0.35">
      <c r="A25" s="4" t="s">
        <v>15</v>
      </c>
      <c r="B25" s="13"/>
      <c r="C25" s="12"/>
      <c r="D25" s="12"/>
      <c r="E25" s="14"/>
      <c r="F25" s="13">
        <v>650</v>
      </c>
      <c r="G25" s="15">
        <v>353</v>
      </c>
      <c r="H25" s="15">
        <v>106</v>
      </c>
      <c r="I25" s="14">
        <f t="shared" si="1"/>
        <v>459</v>
      </c>
      <c r="J25" s="13">
        <f t="shared" si="5"/>
        <v>650</v>
      </c>
      <c r="K25" s="14">
        <f t="shared" si="0"/>
        <v>459</v>
      </c>
      <c r="L25" s="9">
        <f t="shared" si="2"/>
        <v>0.70615384615384613</v>
      </c>
    </row>
    <row r="26" spans="1:12" x14ac:dyDescent="0.35">
      <c r="A26" s="4" t="s">
        <v>23</v>
      </c>
      <c r="B26" s="13"/>
      <c r="C26" s="12"/>
      <c r="D26" s="12"/>
      <c r="E26" s="14"/>
      <c r="F26" s="13">
        <v>400</v>
      </c>
      <c r="G26" s="12">
        <v>219</v>
      </c>
      <c r="H26" s="15">
        <v>0</v>
      </c>
      <c r="I26" s="14">
        <f t="shared" si="1"/>
        <v>219</v>
      </c>
      <c r="J26" s="13">
        <f t="shared" si="5"/>
        <v>400</v>
      </c>
      <c r="K26" s="14">
        <f t="shared" si="0"/>
        <v>219</v>
      </c>
      <c r="L26" s="9">
        <f t="shared" si="2"/>
        <v>0.54749999999999999</v>
      </c>
    </row>
    <row r="27" spans="1:12" x14ac:dyDescent="0.35">
      <c r="A27" s="4" t="s">
        <v>16</v>
      </c>
      <c r="B27" s="13">
        <v>5700</v>
      </c>
      <c r="C27" s="38">
        <v>5294</v>
      </c>
      <c r="D27" s="38">
        <v>1522</v>
      </c>
      <c r="E27" s="14">
        <f>SUM(C27:D27)</f>
        <v>6816</v>
      </c>
      <c r="F27" s="13"/>
      <c r="G27" s="15"/>
      <c r="H27" s="15"/>
      <c r="I27" s="14">
        <f t="shared" si="1"/>
        <v>0</v>
      </c>
      <c r="J27" s="13">
        <f t="shared" si="5"/>
        <v>5700</v>
      </c>
      <c r="K27" s="14">
        <f t="shared" si="0"/>
        <v>6816</v>
      </c>
      <c r="L27" s="9">
        <f t="shared" si="2"/>
        <v>1.1957894736842105</v>
      </c>
    </row>
    <row r="28" spans="1:12" x14ac:dyDescent="0.35">
      <c r="A28" s="4" t="s">
        <v>17</v>
      </c>
      <c r="B28" s="13"/>
      <c r="C28" s="15"/>
      <c r="D28" s="15"/>
      <c r="E28" s="14"/>
      <c r="F28" s="13">
        <v>350</v>
      </c>
      <c r="G28" s="15">
        <v>165</v>
      </c>
      <c r="H28" s="15">
        <v>17</v>
      </c>
      <c r="I28" s="14">
        <f t="shared" si="1"/>
        <v>182</v>
      </c>
      <c r="J28" s="13">
        <f t="shared" si="5"/>
        <v>350</v>
      </c>
      <c r="K28" s="14">
        <f t="shared" si="0"/>
        <v>182</v>
      </c>
      <c r="L28" s="9">
        <f t="shared" si="2"/>
        <v>0.52</v>
      </c>
    </row>
    <row r="29" spans="1:12" x14ac:dyDescent="0.35">
      <c r="A29" s="6" t="s">
        <v>18</v>
      </c>
      <c r="B29" s="8">
        <f>SUM(B21:B28)</f>
        <v>5700</v>
      </c>
      <c r="C29" s="16">
        <f>SUM(C21:C28)</f>
        <v>5294</v>
      </c>
      <c r="D29" s="16">
        <f>SUM(D21:D28)</f>
        <v>1522</v>
      </c>
      <c r="E29" s="33">
        <f>SUM(E23:E28)</f>
        <v>6816</v>
      </c>
      <c r="F29" s="8">
        <f>SUM(F21:F28)</f>
        <v>2300</v>
      </c>
      <c r="G29" s="16">
        <f>SUM(G21:G28)</f>
        <v>1102</v>
      </c>
      <c r="H29" s="16">
        <f>SUM(H21:H28)</f>
        <v>337</v>
      </c>
      <c r="I29" s="33">
        <f>SUM(I21:I28)</f>
        <v>1439</v>
      </c>
      <c r="J29" s="8">
        <f t="shared" si="5"/>
        <v>8000</v>
      </c>
      <c r="K29" s="33">
        <f t="shared" si="0"/>
        <v>8255</v>
      </c>
      <c r="L29" s="9">
        <f t="shared" si="2"/>
        <v>1.0318750000000001</v>
      </c>
    </row>
    <row r="30" spans="1:12" x14ac:dyDescent="0.35">
      <c r="A30" s="4"/>
      <c r="B30" s="13"/>
      <c r="C30" s="12"/>
      <c r="D30" s="12"/>
      <c r="E30" s="14"/>
      <c r="F30" s="13"/>
      <c r="G30" s="12"/>
      <c r="H30" s="12"/>
      <c r="I30" s="14">
        <f t="shared" si="1"/>
        <v>0</v>
      </c>
      <c r="J30" s="13"/>
      <c r="K30" s="14">
        <f t="shared" si="0"/>
        <v>0</v>
      </c>
      <c r="L30" s="9"/>
    </row>
    <row r="31" spans="1:12" x14ac:dyDescent="0.35">
      <c r="A31" s="1" t="s">
        <v>1</v>
      </c>
      <c r="B31" s="18">
        <f>B12+B18+B29</f>
        <v>20050</v>
      </c>
      <c r="C31" s="18">
        <f>C12+C18+C29</f>
        <v>10206</v>
      </c>
      <c r="D31" s="18">
        <f>D12+D18+D29</f>
        <v>6187</v>
      </c>
      <c r="E31" s="18">
        <f t="shared" ref="E31" si="6">E12+E18+E29</f>
        <v>16393</v>
      </c>
      <c r="F31" s="18">
        <f>F12+F18+F29</f>
        <v>18250</v>
      </c>
      <c r="G31" s="18">
        <f>SUM(G5:G30)</f>
        <v>10366</v>
      </c>
      <c r="H31" s="18">
        <f>H12+H18+H29</f>
        <v>3081</v>
      </c>
      <c r="I31" s="18">
        <f>I12+I18+I29</f>
        <v>8264</v>
      </c>
      <c r="J31" s="18">
        <f>J12+J18+J29</f>
        <v>38300</v>
      </c>
      <c r="K31" s="18">
        <f t="shared" si="0"/>
        <v>24657</v>
      </c>
      <c r="L31" s="61">
        <f t="shared" si="2"/>
        <v>0.64378590078328979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E858-1A5B-4C86-8F7B-F3827B2447C6}">
  <dimension ref="A1:W32"/>
  <sheetViews>
    <sheetView tabSelected="1" zoomScale="110" zoomScaleNormal="110" workbookViewId="0">
      <pane ySplit="2" topLeftCell="A3" activePane="bottomLeft" state="frozen"/>
      <selection pane="bottomLeft" activeCell="AB19" sqref="AB19"/>
    </sheetView>
  </sheetViews>
  <sheetFormatPr defaultRowHeight="14.5" x14ac:dyDescent="0.35"/>
  <cols>
    <col min="1" max="1" width="22.08984375" style="7" customWidth="1"/>
    <col min="3" max="4" width="8.7265625" hidden="1" customWidth="1"/>
    <col min="5" max="6" width="0" hidden="1" customWidth="1"/>
    <col min="9" max="10" width="8.7265625" hidden="1" customWidth="1"/>
    <col min="11" max="11" width="0" hidden="1" customWidth="1"/>
    <col min="12" max="12" width="7.90625" hidden="1" customWidth="1"/>
    <col min="19" max="20" width="0" hidden="1" customWidth="1"/>
  </cols>
  <sheetData>
    <row r="1" spans="1:23" ht="50.5" customHeight="1" x14ac:dyDescent="0.35">
      <c r="A1" s="71" t="s">
        <v>65</v>
      </c>
      <c r="B1" s="72"/>
      <c r="C1" s="72"/>
      <c r="D1" s="72"/>
      <c r="E1" s="72"/>
      <c r="F1" s="72"/>
      <c r="G1" s="72"/>
      <c r="H1" s="72"/>
      <c r="I1" s="70"/>
      <c r="J1" s="70"/>
      <c r="K1" s="70"/>
      <c r="L1" s="70"/>
      <c r="M1" s="70"/>
      <c r="N1" s="70"/>
      <c r="O1" s="70"/>
      <c r="P1" s="70"/>
      <c r="Q1" s="70"/>
    </row>
    <row r="2" spans="1:23" ht="65" x14ac:dyDescent="0.35">
      <c r="A2" s="5"/>
      <c r="B2" s="22" t="s">
        <v>25</v>
      </c>
      <c r="C2" s="22" t="s">
        <v>24</v>
      </c>
      <c r="D2" s="22" t="s">
        <v>44</v>
      </c>
      <c r="E2" s="22" t="s">
        <v>45</v>
      </c>
      <c r="F2" s="22" t="s">
        <v>46</v>
      </c>
      <c r="G2" s="22" t="s">
        <v>52</v>
      </c>
      <c r="H2" s="22" t="s">
        <v>47</v>
      </c>
      <c r="I2" s="22" t="s">
        <v>26</v>
      </c>
      <c r="J2" s="22" t="s">
        <v>48</v>
      </c>
      <c r="K2" s="22" t="s">
        <v>49</v>
      </c>
      <c r="L2" s="22" t="s">
        <v>50</v>
      </c>
      <c r="M2" s="22" t="s">
        <v>51</v>
      </c>
      <c r="N2" s="22" t="s">
        <v>19</v>
      </c>
      <c r="O2" s="22" t="s">
        <v>29</v>
      </c>
      <c r="P2" s="22" t="s">
        <v>53</v>
      </c>
      <c r="Q2" s="22" t="s">
        <v>21</v>
      </c>
      <c r="R2" s="22" t="s">
        <v>28</v>
      </c>
      <c r="S2" s="22" t="s">
        <v>55</v>
      </c>
      <c r="T2" s="22" t="s">
        <v>54</v>
      </c>
      <c r="U2" s="22" t="s">
        <v>41</v>
      </c>
    </row>
    <row r="3" spans="1:23" x14ac:dyDescent="0.35">
      <c r="A3" s="6" t="s">
        <v>0</v>
      </c>
      <c r="B3" s="24"/>
      <c r="C3" s="4"/>
      <c r="D3" s="4"/>
      <c r="E3" s="4"/>
      <c r="F3" s="4"/>
      <c r="G3" s="32"/>
      <c r="H3" s="24"/>
      <c r="I3" s="4"/>
      <c r="J3" s="4"/>
      <c r="K3" s="4"/>
      <c r="L3" s="30"/>
      <c r="M3" s="31"/>
      <c r="N3" s="24"/>
      <c r="O3" s="76"/>
      <c r="P3" s="25"/>
      <c r="Q3" s="26"/>
      <c r="R3" s="57"/>
      <c r="U3" s="79"/>
    </row>
    <row r="4" spans="1:23" s="35" customFormat="1" x14ac:dyDescent="0.35">
      <c r="A4" s="36" t="s">
        <v>27</v>
      </c>
      <c r="B4" s="82">
        <v>2250</v>
      </c>
      <c r="C4" s="83">
        <v>771</v>
      </c>
      <c r="D4" s="83">
        <v>879</v>
      </c>
      <c r="E4" s="83">
        <f>SUM(C4:D4)</f>
        <v>1650</v>
      </c>
      <c r="F4" s="83">
        <v>500</v>
      </c>
      <c r="G4" s="84">
        <f>SUM(E4:F4)</f>
        <v>2150</v>
      </c>
      <c r="H4" s="82">
        <v>1850</v>
      </c>
      <c r="I4" s="85">
        <v>1224</v>
      </c>
      <c r="J4" s="83">
        <v>597</v>
      </c>
      <c r="K4" s="83">
        <f>SUM(I4:J4)</f>
        <v>1821</v>
      </c>
      <c r="L4" s="83">
        <v>373</v>
      </c>
      <c r="M4" s="86">
        <f>SUM(K4:L4)</f>
        <v>2194</v>
      </c>
      <c r="N4" s="82">
        <f>B4+H4</f>
        <v>4100</v>
      </c>
      <c r="O4" s="86">
        <f>E4+K4</f>
        <v>3471</v>
      </c>
      <c r="P4" s="84">
        <f>G4+M4</f>
        <v>4344</v>
      </c>
      <c r="Q4" s="37">
        <f>P4/N4</f>
        <v>1.0595121951219513</v>
      </c>
      <c r="R4" s="58">
        <f>N4-P4</f>
        <v>-244</v>
      </c>
      <c r="S4" s="12">
        <v>2180</v>
      </c>
      <c r="T4" s="12">
        <v>2200</v>
      </c>
      <c r="U4" s="13">
        <f>SUM(S4:T4)</f>
        <v>4380</v>
      </c>
      <c r="V4" s="19"/>
      <c r="W4" s="88"/>
    </row>
    <row r="5" spans="1:23" ht="52.5" x14ac:dyDescent="0.35">
      <c r="A5" s="4" t="s">
        <v>2</v>
      </c>
      <c r="B5" s="13">
        <v>2400</v>
      </c>
      <c r="C5" s="15">
        <f>653+67</f>
        <v>720</v>
      </c>
      <c r="D5" s="15">
        <v>831</v>
      </c>
      <c r="E5" s="12">
        <f>SUM(C5:D5)</f>
        <v>1551</v>
      </c>
      <c r="F5" s="15">
        <v>500</v>
      </c>
      <c r="G5" s="14">
        <f>SUM(E5:F5)</f>
        <v>2051</v>
      </c>
      <c r="H5" s="13">
        <v>1300</v>
      </c>
      <c r="I5" s="38">
        <v>211</v>
      </c>
      <c r="J5" s="15">
        <v>156</v>
      </c>
      <c r="K5" s="12">
        <f>SUM(I5:J5)</f>
        <v>367</v>
      </c>
      <c r="L5" s="12">
        <v>667</v>
      </c>
      <c r="M5" s="14">
        <f t="shared" ref="M5:M23" si="0">SUM(K5:L5)</f>
        <v>1034</v>
      </c>
      <c r="N5" s="13">
        <f>B5+H5</f>
        <v>3700</v>
      </c>
      <c r="O5" s="14">
        <f>E5+K5</f>
        <v>1918</v>
      </c>
      <c r="P5" s="14">
        <f>G5+M5</f>
        <v>3085</v>
      </c>
      <c r="Q5" s="78">
        <f t="shared" ref="Q5:Q23" si="1">P5/N5</f>
        <v>0.83378378378378382</v>
      </c>
      <c r="R5" s="74">
        <f t="shared" ref="R5:R22" si="2">N5-P5</f>
        <v>615</v>
      </c>
      <c r="S5" s="12">
        <v>2075</v>
      </c>
      <c r="T5" s="12">
        <v>1025</v>
      </c>
      <c r="U5" s="13">
        <f>SUM(S5:T5)</f>
        <v>3100</v>
      </c>
      <c r="V5" s="19"/>
      <c r="W5" s="88"/>
    </row>
    <row r="6" spans="1:23" s="23" customFormat="1" ht="26.5" x14ac:dyDescent="0.35">
      <c r="A6" s="6" t="s">
        <v>6</v>
      </c>
      <c r="B6" s="8">
        <f t="shared" ref="B6:G6" si="3">SUM(B4:B5)</f>
        <v>4650</v>
      </c>
      <c r="C6" s="16">
        <f t="shared" si="3"/>
        <v>1491</v>
      </c>
      <c r="D6" s="16">
        <f t="shared" si="3"/>
        <v>1710</v>
      </c>
      <c r="E6" s="16">
        <f t="shared" si="3"/>
        <v>3201</v>
      </c>
      <c r="F6" s="16">
        <f t="shared" si="3"/>
        <v>1000</v>
      </c>
      <c r="G6" s="33">
        <f t="shared" si="3"/>
        <v>4201</v>
      </c>
      <c r="H6" s="8">
        <f>SUM(H4:H5)</f>
        <v>3150</v>
      </c>
      <c r="I6" s="56">
        <f>SUM(I4:I5)</f>
        <v>1435</v>
      </c>
      <c r="J6" s="56">
        <f>SUM(J4:J5)</f>
        <v>753</v>
      </c>
      <c r="K6" s="16">
        <f>SUM(K4:K5)</f>
        <v>2188</v>
      </c>
      <c r="L6" s="2">
        <f>SUM(L4:L5)</f>
        <v>1040</v>
      </c>
      <c r="M6" s="52">
        <f t="shared" si="0"/>
        <v>3228</v>
      </c>
      <c r="N6" s="8">
        <f>B6+H6</f>
        <v>7800</v>
      </c>
      <c r="O6" s="77">
        <f>E6+K6</f>
        <v>5389</v>
      </c>
      <c r="P6" s="33">
        <f>G6+M6</f>
        <v>7429</v>
      </c>
      <c r="Q6" s="34">
        <f t="shared" si="1"/>
        <v>0.95243589743589741</v>
      </c>
      <c r="R6" s="73">
        <f>SUM(R3:R5)</f>
        <v>371</v>
      </c>
      <c r="S6" s="12">
        <f>SUM(S4:S5)</f>
        <v>4255</v>
      </c>
      <c r="T6" s="12">
        <f>SUM(T4:T5)</f>
        <v>3225</v>
      </c>
      <c r="U6" s="8">
        <f>SUM(U4:U5)</f>
        <v>7480</v>
      </c>
      <c r="V6" s="89"/>
      <c r="W6" s="90"/>
    </row>
    <row r="7" spans="1:23" x14ac:dyDescent="0.35">
      <c r="A7" s="4"/>
      <c r="B7" s="13"/>
      <c r="C7" s="12"/>
      <c r="D7" s="12"/>
      <c r="E7" s="12"/>
      <c r="F7" s="12"/>
      <c r="G7" s="14"/>
      <c r="H7" s="13"/>
      <c r="I7" s="38"/>
      <c r="J7" s="12"/>
      <c r="K7" s="12"/>
      <c r="L7" s="3"/>
      <c r="M7" s="51">
        <f t="shared" si="0"/>
        <v>0</v>
      </c>
      <c r="N7" s="13"/>
      <c r="O7" s="77">
        <f>E7+K7</f>
        <v>0</v>
      </c>
      <c r="P7" s="14">
        <f>G7+M7</f>
        <v>0</v>
      </c>
      <c r="Q7" s="9"/>
      <c r="R7" s="74">
        <f t="shared" si="2"/>
        <v>0</v>
      </c>
      <c r="S7" s="12"/>
      <c r="T7" s="12"/>
      <c r="U7" s="13"/>
      <c r="V7" s="19"/>
      <c r="W7" s="88"/>
    </row>
    <row r="8" spans="1:23" ht="26.5" x14ac:dyDescent="0.35">
      <c r="A8" s="10" t="s">
        <v>7</v>
      </c>
      <c r="B8" s="13"/>
      <c r="C8" s="15"/>
      <c r="D8" s="15"/>
      <c r="E8" s="15"/>
      <c r="F8" s="15"/>
      <c r="G8" s="14"/>
      <c r="H8" s="13"/>
      <c r="I8" s="38"/>
      <c r="J8" s="15"/>
      <c r="K8" s="15"/>
      <c r="L8" s="3"/>
      <c r="M8" s="51">
        <f t="shared" si="0"/>
        <v>0</v>
      </c>
      <c r="N8" s="13"/>
      <c r="O8" s="77">
        <f>E8+K8</f>
        <v>0</v>
      </c>
      <c r="P8" s="14">
        <f>G8+M8</f>
        <v>0</v>
      </c>
      <c r="Q8" s="9"/>
      <c r="R8" s="74">
        <f t="shared" si="2"/>
        <v>0</v>
      </c>
      <c r="S8" s="12"/>
      <c r="T8" s="12"/>
      <c r="U8" s="13"/>
      <c r="V8" s="19"/>
      <c r="W8" s="88"/>
    </row>
    <row r="9" spans="1:23" x14ac:dyDescent="0.35">
      <c r="A9" s="11" t="s">
        <v>8</v>
      </c>
      <c r="B9" s="13">
        <v>1000</v>
      </c>
      <c r="C9" s="15">
        <v>460</v>
      </c>
      <c r="D9" s="15">
        <v>350</v>
      </c>
      <c r="E9" s="15">
        <f>SUM(C9:D9)</f>
        <v>810</v>
      </c>
      <c r="F9" s="15">
        <v>210</v>
      </c>
      <c r="G9" s="14">
        <f>SUM(E9:F9)</f>
        <v>1020</v>
      </c>
      <c r="H9" s="13">
        <v>1400</v>
      </c>
      <c r="I9" s="38">
        <v>468</v>
      </c>
      <c r="J9" s="15">
        <v>92</v>
      </c>
      <c r="K9" s="15">
        <f>SUM(I9:J9)</f>
        <v>560</v>
      </c>
      <c r="L9" s="87">
        <v>560</v>
      </c>
      <c r="M9" s="51">
        <f t="shared" si="0"/>
        <v>1120</v>
      </c>
      <c r="N9" s="13">
        <f>B9+H9</f>
        <v>2400</v>
      </c>
      <c r="O9" s="86">
        <f>E9+K9</f>
        <v>1370</v>
      </c>
      <c r="P9" s="14">
        <f>G9+M9</f>
        <v>2140</v>
      </c>
      <c r="Q9" s="9">
        <f t="shared" si="1"/>
        <v>0.89166666666666672</v>
      </c>
      <c r="R9" s="74">
        <f t="shared" si="2"/>
        <v>260</v>
      </c>
      <c r="S9" s="12">
        <v>1030</v>
      </c>
      <c r="T9" s="12">
        <v>1140</v>
      </c>
      <c r="U9" s="13">
        <f>SUM(S9:T9)</f>
        <v>2170</v>
      </c>
      <c r="V9" s="19"/>
      <c r="W9" s="88"/>
    </row>
    <row r="10" spans="1:23" s="23" customFormat="1" ht="39.5" x14ac:dyDescent="0.35">
      <c r="A10" s="10" t="s">
        <v>10</v>
      </c>
      <c r="B10" s="8">
        <f t="shared" ref="B10:G10" si="4">SUM(B9:B9)</f>
        <v>1000</v>
      </c>
      <c r="C10" s="17">
        <f t="shared" si="4"/>
        <v>460</v>
      </c>
      <c r="D10" s="17">
        <f t="shared" si="4"/>
        <v>350</v>
      </c>
      <c r="E10" s="17">
        <f t="shared" si="4"/>
        <v>810</v>
      </c>
      <c r="F10" s="17">
        <f t="shared" si="4"/>
        <v>210</v>
      </c>
      <c r="G10" s="33">
        <f t="shared" si="4"/>
        <v>1020</v>
      </c>
      <c r="H10" s="8">
        <f>SUM(H9:H9)</f>
        <v>1400</v>
      </c>
      <c r="I10" s="17">
        <f>SUM(I9)</f>
        <v>468</v>
      </c>
      <c r="J10" s="17">
        <f>SUM(J9)</f>
        <v>92</v>
      </c>
      <c r="K10" s="17">
        <f>SUM(K9:K9)</f>
        <v>560</v>
      </c>
      <c r="L10" s="2">
        <f>SUM(L9)</f>
        <v>560</v>
      </c>
      <c r="M10" s="52">
        <f t="shared" si="0"/>
        <v>1120</v>
      </c>
      <c r="N10" s="8">
        <f>B10+H10</f>
        <v>2400</v>
      </c>
      <c r="O10" s="77">
        <f>E10+K10</f>
        <v>1370</v>
      </c>
      <c r="P10" s="33">
        <f>G10+M10</f>
        <v>2140</v>
      </c>
      <c r="Q10" s="34">
        <f t="shared" si="1"/>
        <v>0.89166666666666672</v>
      </c>
      <c r="R10" s="73">
        <f t="shared" si="2"/>
        <v>260</v>
      </c>
      <c r="S10" s="12">
        <f>SUM(S9)</f>
        <v>1030</v>
      </c>
      <c r="T10" s="12">
        <f>SUM(T9)</f>
        <v>1140</v>
      </c>
      <c r="U10" s="8">
        <f>SUM(U9)</f>
        <v>2170</v>
      </c>
      <c r="V10" s="89"/>
      <c r="W10" s="90"/>
    </row>
    <row r="11" spans="1:23" x14ac:dyDescent="0.35">
      <c r="A11" s="11"/>
      <c r="B11" s="13"/>
      <c r="C11" s="15"/>
      <c r="D11" s="15"/>
      <c r="E11" s="15"/>
      <c r="F11" s="15"/>
      <c r="G11" s="14"/>
      <c r="H11" s="13"/>
      <c r="I11" s="15"/>
      <c r="J11" s="15"/>
      <c r="K11" s="15"/>
      <c r="L11" s="3"/>
      <c r="M11" s="51">
        <f t="shared" si="0"/>
        <v>0</v>
      </c>
      <c r="N11" s="13"/>
      <c r="O11" s="77">
        <f>E11+K11</f>
        <v>0</v>
      </c>
      <c r="P11" s="14">
        <f>G11+M11</f>
        <v>0</v>
      </c>
      <c r="Q11" s="9"/>
      <c r="R11" s="74">
        <f t="shared" si="2"/>
        <v>0</v>
      </c>
      <c r="S11" s="12"/>
      <c r="T11" s="12"/>
      <c r="U11" s="13"/>
      <c r="V11" s="19"/>
      <c r="W11" s="88"/>
    </row>
    <row r="12" spans="1:23" x14ac:dyDescent="0.35">
      <c r="A12" s="10" t="s">
        <v>11</v>
      </c>
      <c r="B12" s="13"/>
      <c r="C12" s="15"/>
      <c r="D12" s="15"/>
      <c r="E12" s="15"/>
      <c r="F12" s="15"/>
      <c r="G12" s="14"/>
      <c r="H12" s="13"/>
      <c r="I12" s="15"/>
      <c r="J12" s="15"/>
      <c r="K12" s="15"/>
      <c r="L12" s="3"/>
      <c r="M12" s="51">
        <f t="shared" si="0"/>
        <v>0</v>
      </c>
      <c r="N12" s="13"/>
      <c r="O12" s="77">
        <f>E12+K12</f>
        <v>0</v>
      </c>
      <c r="P12" s="14">
        <f>G12+M12</f>
        <v>0</v>
      </c>
      <c r="Q12" s="9"/>
      <c r="R12" s="74">
        <f t="shared" si="2"/>
        <v>0</v>
      </c>
      <c r="S12" s="12"/>
      <c r="T12" s="12"/>
      <c r="U12" s="13"/>
      <c r="V12" s="19"/>
      <c r="W12" s="88"/>
    </row>
    <row r="13" spans="1:23" x14ac:dyDescent="0.35">
      <c r="A13" s="11" t="s">
        <v>22</v>
      </c>
      <c r="B13" s="13"/>
      <c r="C13" s="38"/>
      <c r="D13" s="15"/>
      <c r="E13" s="15"/>
      <c r="F13" s="15"/>
      <c r="G13" s="14"/>
      <c r="H13" s="13">
        <v>100</v>
      </c>
      <c r="I13" s="38">
        <v>23</v>
      </c>
      <c r="J13" s="15">
        <v>2</v>
      </c>
      <c r="K13" s="15">
        <f>SUM(I13:J13)</f>
        <v>25</v>
      </c>
      <c r="L13" s="3">
        <v>0</v>
      </c>
      <c r="M13" s="51">
        <f t="shared" si="0"/>
        <v>25</v>
      </c>
      <c r="N13" s="13">
        <f>B13+H13</f>
        <v>100</v>
      </c>
      <c r="O13" s="86">
        <f>E13+K13</f>
        <v>25</v>
      </c>
      <c r="P13" s="14">
        <f>G13+M13</f>
        <v>25</v>
      </c>
      <c r="Q13" s="9">
        <f t="shared" si="1"/>
        <v>0.25</v>
      </c>
      <c r="R13" s="74">
        <f t="shared" si="2"/>
        <v>75</v>
      </c>
      <c r="S13" s="12"/>
      <c r="T13" s="12">
        <v>25</v>
      </c>
      <c r="U13" s="13">
        <f>SUM(S13:T13)</f>
        <v>25</v>
      </c>
      <c r="V13" s="19"/>
      <c r="W13" s="88"/>
    </row>
    <row r="14" spans="1:23" ht="39.5" x14ac:dyDescent="0.35">
      <c r="A14" s="11" t="s">
        <v>12</v>
      </c>
      <c r="B14" s="13"/>
      <c r="C14" s="38"/>
      <c r="D14" s="15"/>
      <c r="E14" s="15"/>
      <c r="F14" s="15"/>
      <c r="G14" s="14"/>
      <c r="H14" s="13">
        <v>550</v>
      </c>
      <c r="I14" s="38">
        <v>245</v>
      </c>
      <c r="J14" s="15">
        <v>212</v>
      </c>
      <c r="K14" s="15">
        <f>SUM(I14:J14)</f>
        <v>457</v>
      </c>
      <c r="L14" s="3">
        <v>50</v>
      </c>
      <c r="M14" s="51">
        <f t="shared" si="0"/>
        <v>507</v>
      </c>
      <c r="N14" s="13">
        <f>B14+H14</f>
        <v>550</v>
      </c>
      <c r="O14" s="86">
        <f>E14+K14</f>
        <v>457</v>
      </c>
      <c r="P14" s="14">
        <f>G14+M14</f>
        <v>507</v>
      </c>
      <c r="Q14" s="9">
        <f t="shared" si="1"/>
        <v>0.92181818181818187</v>
      </c>
      <c r="R14" s="74">
        <f t="shared" si="2"/>
        <v>43</v>
      </c>
      <c r="S14" s="12"/>
      <c r="T14" s="12">
        <v>506</v>
      </c>
      <c r="U14" s="13">
        <f t="shared" ref="U14:U20" si="5">SUM(S14:T14)</f>
        <v>506</v>
      </c>
      <c r="V14" s="19"/>
      <c r="W14" s="88"/>
    </row>
    <row r="15" spans="1:23" x14ac:dyDescent="0.35">
      <c r="A15" s="4" t="s">
        <v>13</v>
      </c>
      <c r="B15" s="13"/>
      <c r="C15" s="38"/>
      <c r="D15" s="12"/>
      <c r="E15" s="12"/>
      <c r="F15" s="12"/>
      <c r="G15" s="14"/>
      <c r="H15" s="13">
        <v>200</v>
      </c>
      <c r="I15" s="38">
        <v>97</v>
      </c>
      <c r="J15" s="15"/>
      <c r="K15" s="15">
        <f>SUM(I15:J15)</f>
        <v>97</v>
      </c>
      <c r="L15" s="3">
        <v>8</v>
      </c>
      <c r="M15" s="51">
        <f t="shared" si="0"/>
        <v>105</v>
      </c>
      <c r="N15" s="13">
        <f>B15+H15</f>
        <v>200</v>
      </c>
      <c r="O15" s="86">
        <f>E15+K15</f>
        <v>97</v>
      </c>
      <c r="P15" s="14">
        <f>G15+M15</f>
        <v>105</v>
      </c>
      <c r="Q15" s="9">
        <f t="shared" si="1"/>
        <v>0.52500000000000002</v>
      </c>
      <c r="R15" s="74">
        <f t="shared" si="2"/>
        <v>95</v>
      </c>
      <c r="S15" s="12"/>
      <c r="T15" s="12">
        <v>105</v>
      </c>
      <c r="U15" s="13">
        <f t="shared" si="5"/>
        <v>105</v>
      </c>
      <c r="V15" s="19"/>
      <c r="W15" s="88"/>
    </row>
    <row r="16" spans="1:23" x14ac:dyDescent="0.35">
      <c r="A16" s="4" t="s">
        <v>14</v>
      </c>
      <c r="B16" s="13"/>
      <c r="C16" s="38"/>
      <c r="D16" s="38"/>
      <c r="E16" s="12"/>
      <c r="F16" s="12"/>
      <c r="G16" s="14"/>
      <c r="H16" s="13">
        <v>50</v>
      </c>
      <c r="I16" s="38">
        <v>0</v>
      </c>
      <c r="J16" s="15">
        <v>0</v>
      </c>
      <c r="K16" s="15">
        <v>0</v>
      </c>
      <c r="L16" s="3">
        <v>0</v>
      </c>
      <c r="M16" s="51">
        <f t="shared" si="0"/>
        <v>0</v>
      </c>
      <c r="N16" s="13">
        <f>B16+H16</f>
        <v>50</v>
      </c>
      <c r="O16" s="86">
        <f>E16+K16</f>
        <v>0</v>
      </c>
      <c r="P16" s="14">
        <f>G16+M16</f>
        <v>0</v>
      </c>
      <c r="Q16" s="9">
        <f t="shared" si="1"/>
        <v>0</v>
      </c>
      <c r="R16" s="74">
        <f t="shared" si="2"/>
        <v>50</v>
      </c>
      <c r="S16" s="12"/>
      <c r="T16" s="12"/>
      <c r="U16" s="13">
        <f t="shared" si="5"/>
        <v>0</v>
      </c>
      <c r="V16" s="19"/>
      <c r="W16" s="88"/>
    </row>
    <row r="17" spans="1:23" x14ac:dyDescent="0.35">
      <c r="A17" s="4" t="s">
        <v>15</v>
      </c>
      <c r="B17" s="13"/>
      <c r="C17" s="38"/>
      <c r="D17" s="38"/>
      <c r="E17" s="12"/>
      <c r="F17" s="12"/>
      <c r="G17" s="14"/>
      <c r="H17" s="13">
        <v>650</v>
      </c>
      <c r="I17" s="38">
        <v>353</v>
      </c>
      <c r="J17" s="15">
        <v>106</v>
      </c>
      <c r="K17" s="15">
        <f>SUM(I17:J17)</f>
        <v>459</v>
      </c>
      <c r="L17" s="3">
        <v>191</v>
      </c>
      <c r="M17" s="51">
        <f t="shared" si="0"/>
        <v>650</v>
      </c>
      <c r="N17" s="13">
        <f>B17+H17</f>
        <v>650</v>
      </c>
      <c r="O17" s="86">
        <f>E17+K17</f>
        <v>459</v>
      </c>
      <c r="P17" s="14">
        <f>G17+M17</f>
        <v>650</v>
      </c>
      <c r="Q17" s="9">
        <f t="shared" si="1"/>
        <v>1</v>
      </c>
      <c r="R17" s="74">
        <f t="shared" si="2"/>
        <v>0</v>
      </c>
      <c r="S17" s="12"/>
      <c r="T17" s="12">
        <v>650</v>
      </c>
      <c r="U17" s="13">
        <f t="shared" si="5"/>
        <v>650</v>
      </c>
      <c r="V17" s="19"/>
      <c r="W17" s="88"/>
    </row>
    <row r="18" spans="1:23" x14ac:dyDescent="0.35">
      <c r="A18" s="4" t="s">
        <v>23</v>
      </c>
      <c r="B18" s="13"/>
      <c r="C18" s="38"/>
      <c r="D18" s="38"/>
      <c r="E18" s="12"/>
      <c r="F18" s="12"/>
      <c r="G18" s="14"/>
      <c r="H18" s="13">
        <v>400</v>
      </c>
      <c r="I18" s="38">
        <v>219</v>
      </c>
      <c r="J18" s="15"/>
      <c r="K18" s="15">
        <f>SUM(I18:J18)</f>
        <v>219</v>
      </c>
      <c r="L18" s="3">
        <v>20</v>
      </c>
      <c r="M18" s="51">
        <f t="shared" si="0"/>
        <v>239</v>
      </c>
      <c r="N18" s="13">
        <f>B18+H18</f>
        <v>400</v>
      </c>
      <c r="O18" s="86">
        <f>E18+K18</f>
        <v>219</v>
      </c>
      <c r="P18" s="14">
        <f>G18+M18</f>
        <v>239</v>
      </c>
      <c r="Q18" s="9">
        <f t="shared" si="1"/>
        <v>0.59750000000000003</v>
      </c>
      <c r="R18" s="74">
        <f t="shared" si="2"/>
        <v>161</v>
      </c>
      <c r="S18" s="12"/>
      <c r="T18" s="12">
        <v>240</v>
      </c>
      <c r="U18" s="13">
        <f t="shared" si="5"/>
        <v>240</v>
      </c>
      <c r="V18" s="19"/>
      <c r="W18" s="88"/>
    </row>
    <row r="19" spans="1:23" x14ac:dyDescent="0.35">
      <c r="A19" s="4" t="s">
        <v>16</v>
      </c>
      <c r="B19" s="13">
        <v>5700</v>
      </c>
      <c r="C19" s="38">
        <f>1467+3827</f>
        <v>5294</v>
      </c>
      <c r="D19" s="38">
        <v>1522</v>
      </c>
      <c r="E19" s="15">
        <f>SUM(C19:D19)</f>
        <v>6816</v>
      </c>
      <c r="F19" s="15">
        <v>850</v>
      </c>
      <c r="G19" s="14">
        <f>SUM(E19:F19)</f>
        <v>7666</v>
      </c>
      <c r="H19" s="13"/>
      <c r="I19" s="38"/>
      <c r="J19" s="15"/>
      <c r="K19" s="15"/>
      <c r="L19" s="3"/>
      <c r="M19" s="51">
        <f t="shared" si="0"/>
        <v>0</v>
      </c>
      <c r="N19" s="13">
        <f>B19+H19</f>
        <v>5700</v>
      </c>
      <c r="O19" s="86">
        <f>E19+K19</f>
        <v>6816</v>
      </c>
      <c r="P19" s="14">
        <f>G19+M19</f>
        <v>7666</v>
      </c>
      <c r="Q19" s="9">
        <f t="shared" si="1"/>
        <v>1.3449122807017544</v>
      </c>
      <c r="R19" s="74">
        <f t="shared" si="2"/>
        <v>-1966</v>
      </c>
      <c r="S19" s="12">
        <v>7700</v>
      </c>
      <c r="T19" s="12"/>
      <c r="U19" s="13">
        <f t="shared" si="5"/>
        <v>7700</v>
      </c>
      <c r="V19" s="19"/>
      <c r="W19" s="88"/>
    </row>
    <row r="20" spans="1:23" x14ac:dyDescent="0.35">
      <c r="A20" s="4" t="s">
        <v>17</v>
      </c>
      <c r="B20" s="13"/>
      <c r="C20" s="15"/>
      <c r="D20" s="15"/>
      <c r="E20" s="15"/>
      <c r="F20" s="15"/>
      <c r="G20" s="14"/>
      <c r="H20" s="13">
        <v>350</v>
      </c>
      <c r="I20" s="38">
        <v>164</v>
      </c>
      <c r="J20" s="15">
        <v>17</v>
      </c>
      <c r="K20" s="15">
        <f>SUM(I20:J20)</f>
        <v>181</v>
      </c>
      <c r="L20" s="3">
        <v>113</v>
      </c>
      <c r="M20" s="51">
        <f t="shared" si="0"/>
        <v>294</v>
      </c>
      <c r="N20" s="13">
        <f>B20+H20</f>
        <v>350</v>
      </c>
      <c r="O20" s="86">
        <f>E20+K20</f>
        <v>181</v>
      </c>
      <c r="P20" s="14">
        <f>G20+M20</f>
        <v>294</v>
      </c>
      <c r="Q20" s="9">
        <f t="shared" si="1"/>
        <v>0.84</v>
      </c>
      <c r="R20" s="74">
        <f t="shared" si="2"/>
        <v>56</v>
      </c>
      <c r="S20" s="12"/>
      <c r="T20" s="12">
        <v>300</v>
      </c>
      <c r="U20" s="13">
        <f t="shared" si="5"/>
        <v>300</v>
      </c>
      <c r="V20" s="19"/>
      <c r="W20" s="88"/>
    </row>
    <row r="21" spans="1:23" s="23" customFormat="1" ht="26.5" x14ac:dyDescent="0.35">
      <c r="A21" s="6" t="s">
        <v>18</v>
      </c>
      <c r="B21" s="8">
        <f>SUM(B13:B20)</f>
        <v>5700</v>
      </c>
      <c r="C21" s="16">
        <f>SUM(C13:C20)</f>
        <v>5294</v>
      </c>
      <c r="D21" s="16">
        <f>SUM(D13:D20)</f>
        <v>1522</v>
      </c>
      <c r="E21" s="16">
        <f>SUM(E15:E20)</f>
        <v>6816</v>
      </c>
      <c r="F21" s="16">
        <f>SUM(F15:F20)</f>
        <v>850</v>
      </c>
      <c r="G21" s="33">
        <f>SUM(E21:F21)</f>
        <v>7666</v>
      </c>
      <c r="H21" s="8">
        <f>SUM(H13:H20)</f>
        <v>2300</v>
      </c>
      <c r="I21" s="16">
        <f>SUM(I13:I20)</f>
        <v>1101</v>
      </c>
      <c r="J21" s="16">
        <f>SUM(J13:J20)</f>
        <v>337</v>
      </c>
      <c r="K21" s="16">
        <f>SUM(K13:K20)</f>
        <v>1438</v>
      </c>
      <c r="L21" s="16">
        <f>SUM(L13:L20)</f>
        <v>382</v>
      </c>
      <c r="M21" s="52">
        <f t="shared" si="0"/>
        <v>1820</v>
      </c>
      <c r="N21" s="8">
        <f>B21+H21</f>
        <v>8000</v>
      </c>
      <c r="O21" s="77">
        <f>E21+K21</f>
        <v>8254</v>
      </c>
      <c r="P21" s="33">
        <f>G21+M21</f>
        <v>9486</v>
      </c>
      <c r="Q21" s="34">
        <f t="shared" si="1"/>
        <v>1.1857500000000001</v>
      </c>
      <c r="R21" s="73">
        <f t="shared" si="2"/>
        <v>-1486</v>
      </c>
      <c r="S21" s="12">
        <f>SUM(S19:S20)</f>
        <v>7700</v>
      </c>
      <c r="T21" s="12">
        <f>SUM(T13:T20)</f>
        <v>1826</v>
      </c>
      <c r="U21" s="8">
        <f>SUM(U13:U20)</f>
        <v>9526</v>
      </c>
      <c r="V21" s="89"/>
      <c r="W21" s="90"/>
    </row>
    <row r="22" spans="1:23" x14ac:dyDescent="0.35">
      <c r="A22" s="4"/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3"/>
      <c r="M22" s="51">
        <f t="shared" si="0"/>
        <v>0</v>
      </c>
      <c r="N22" s="13"/>
      <c r="O22" s="77">
        <f>E22+K22</f>
        <v>0</v>
      </c>
      <c r="P22" s="14">
        <f>G22+M22</f>
        <v>0</v>
      </c>
      <c r="Q22" s="9"/>
      <c r="R22" s="74">
        <f t="shared" si="2"/>
        <v>0</v>
      </c>
      <c r="S22" s="3"/>
      <c r="T22" s="3"/>
      <c r="U22" s="80"/>
      <c r="V22" s="62"/>
    </row>
    <row r="23" spans="1:23" x14ac:dyDescent="0.35">
      <c r="A23" s="1" t="s">
        <v>1</v>
      </c>
      <c r="B23" s="18">
        <f t="shared" ref="B23:G23" si="6">B6+B10+B21</f>
        <v>11350</v>
      </c>
      <c r="C23" s="18">
        <f t="shared" si="6"/>
        <v>7245</v>
      </c>
      <c r="D23" s="18">
        <f t="shared" si="6"/>
        <v>3582</v>
      </c>
      <c r="E23" s="18">
        <f t="shared" si="6"/>
        <v>10827</v>
      </c>
      <c r="F23" s="18">
        <f t="shared" si="6"/>
        <v>2060</v>
      </c>
      <c r="G23" s="18">
        <f t="shared" si="6"/>
        <v>12887</v>
      </c>
      <c r="H23" s="18">
        <f>H6+H10+H21</f>
        <v>6850</v>
      </c>
      <c r="I23" s="18">
        <f>I6+I10+I21</f>
        <v>3004</v>
      </c>
      <c r="J23" s="18">
        <f>J6+J10+J21</f>
        <v>1182</v>
      </c>
      <c r="K23" s="18">
        <f>K6+K10+K21</f>
        <v>4186</v>
      </c>
      <c r="L23" s="18">
        <f>L6+L10+L21</f>
        <v>1982</v>
      </c>
      <c r="M23" s="59">
        <f t="shared" si="0"/>
        <v>6168</v>
      </c>
      <c r="N23" s="18">
        <f>N6+N10+N21</f>
        <v>18200</v>
      </c>
      <c r="O23" s="60">
        <f>E23+K23</f>
        <v>15013</v>
      </c>
      <c r="P23" s="18">
        <f>G23+M23</f>
        <v>19055</v>
      </c>
      <c r="Q23" s="61">
        <f t="shared" si="1"/>
        <v>1.046978021978022</v>
      </c>
      <c r="R23" s="18">
        <f>R21+R10+R6</f>
        <v>-855</v>
      </c>
      <c r="S23" s="81">
        <f>S21+S10+S6</f>
        <v>12985</v>
      </c>
      <c r="T23" s="81">
        <f>T21+T10+T6</f>
        <v>6191</v>
      </c>
      <c r="U23" s="18">
        <f>U6+U10+U21</f>
        <v>19176</v>
      </c>
      <c r="V23" s="75">
        <f>U23-N23</f>
        <v>976</v>
      </c>
    </row>
    <row r="24" spans="1:23" x14ac:dyDescent="0.35">
      <c r="H24" s="20"/>
      <c r="I24" s="20"/>
      <c r="J24" s="20"/>
    </row>
    <row r="25" spans="1:23" x14ac:dyDescent="0.35">
      <c r="A25" s="27"/>
      <c r="B25" s="21"/>
      <c r="C25" s="53"/>
      <c r="D25" s="53"/>
      <c r="E25" s="53"/>
      <c r="F25" s="54"/>
      <c r="G25" s="53"/>
      <c r="H25" s="53"/>
      <c r="I25" s="53"/>
      <c r="J25" s="53"/>
      <c r="K25" s="35"/>
      <c r="L25" s="35"/>
    </row>
    <row r="26" spans="1:23" x14ac:dyDescent="0.35">
      <c r="A26" s="27"/>
      <c r="B26" s="21"/>
      <c r="C26" s="54"/>
      <c r="D26" s="54"/>
      <c r="E26" s="54"/>
      <c r="F26" s="54"/>
      <c r="G26" s="53"/>
      <c r="H26" s="53"/>
      <c r="I26" s="53"/>
      <c r="J26" s="53"/>
      <c r="K26" s="35"/>
      <c r="L26" s="35"/>
    </row>
    <row r="27" spans="1:23" x14ac:dyDescent="0.35">
      <c r="A27" s="27"/>
      <c r="B27" s="21"/>
      <c r="C27" s="53"/>
      <c r="D27" s="54"/>
      <c r="E27" s="54"/>
      <c r="F27" s="54"/>
      <c r="G27" s="53"/>
      <c r="H27" s="53"/>
      <c r="I27" s="53"/>
      <c r="J27" s="53"/>
      <c r="K27" s="35"/>
      <c r="L27" s="35"/>
    </row>
    <row r="28" spans="1:23" x14ac:dyDescent="0.35">
      <c r="A28" s="27"/>
      <c r="B28" s="21"/>
      <c r="C28" s="20"/>
      <c r="D28" s="20"/>
      <c r="E28" s="20"/>
      <c r="F28" s="20"/>
      <c r="G28" s="21"/>
      <c r="H28" s="19"/>
      <c r="I28" s="19"/>
      <c r="J28" s="19"/>
    </row>
    <row r="29" spans="1:23" x14ac:dyDescent="0.35">
      <c r="A29" s="27"/>
      <c r="B29" s="29"/>
      <c r="C29" s="29"/>
      <c r="D29" s="29"/>
      <c r="E29" s="27"/>
      <c r="F29" s="27"/>
      <c r="G29" s="27"/>
      <c r="H29" s="27"/>
      <c r="I29" s="27"/>
      <c r="J29" s="27"/>
      <c r="K29" s="27"/>
      <c r="L29" s="27"/>
      <c r="M29" s="27"/>
      <c r="N29" s="7"/>
      <c r="O29" s="7"/>
      <c r="P29" s="7"/>
      <c r="Q29" s="7"/>
    </row>
    <row r="30" spans="1:23" x14ac:dyDescent="0.35">
      <c r="A30" s="27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23" x14ac:dyDescent="0.35">
      <c r="A31" s="27"/>
      <c r="B31" s="20"/>
      <c r="C31" s="21"/>
      <c r="D31" s="20"/>
      <c r="E31" s="21"/>
      <c r="F31" s="20"/>
      <c r="G31" s="20"/>
      <c r="H31" s="20"/>
      <c r="I31" s="20"/>
      <c r="J31" s="20"/>
      <c r="K31" s="20"/>
      <c r="L31" s="20"/>
      <c r="M31" s="20"/>
    </row>
    <row r="32" spans="1:23" x14ac:dyDescent="0.35">
      <c r="A32" s="27"/>
      <c r="B32" s="28"/>
      <c r="C32" s="28"/>
      <c r="D32" s="28"/>
      <c r="E32" s="63"/>
      <c r="F32" s="20"/>
      <c r="G32" s="20"/>
      <c r="H32" s="20"/>
      <c r="I32" s="20"/>
      <c r="J32" s="20"/>
      <c r="K32" s="20"/>
      <c r="L32" s="20"/>
      <c r="M32" s="20"/>
    </row>
  </sheetData>
  <mergeCells count="1">
    <mergeCell ref="A1:Q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38BB-E5C5-499F-9F63-A5450D022718}">
  <dimension ref="A3:Q17"/>
  <sheetViews>
    <sheetView zoomScale="80" zoomScaleNormal="80" workbookViewId="0">
      <selection activeCell="P9" sqref="P9"/>
    </sheetView>
  </sheetViews>
  <sheetFormatPr defaultRowHeight="14.5" x14ac:dyDescent="0.35"/>
  <cols>
    <col min="1" max="1" width="21.6328125" bestFit="1" customWidth="1"/>
    <col min="10" max="10" width="21.6328125" bestFit="1" customWidth="1"/>
  </cols>
  <sheetData>
    <row r="3" spans="1:17" ht="23.5" x14ac:dyDescent="0.55000000000000004">
      <c r="A3" s="69" t="s">
        <v>61</v>
      </c>
      <c r="B3" s="70"/>
      <c r="C3" s="70"/>
      <c r="D3" s="70"/>
      <c r="J3" s="64" t="s">
        <v>62</v>
      </c>
    </row>
    <row r="4" spans="1:17" x14ac:dyDescent="0.35">
      <c r="J4" t="s">
        <v>63</v>
      </c>
    </row>
    <row r="5" spans="1:17" ht="15" thickBot="1" x14ac:dyDescent="0.4"/>
    <row r="6" spans="1:17" ht="15.5" x14ac:dyDescent="0.35">
      <c r="A6" s="39" t="s">
        <v>30</v>
      </c>
      <c r="B6" s="40"/>
      <c r="C6" s="40"/>
      <c r="D6" s="40"/>
      <c r="E6" s="40"/>
      <c r="F6" s="40"/>
      <c r="G6" s="40"/>
      <c r="H6" s="41"/>
      <c r="J6" s="39" t="s">
        <v>30</v>
      </c>
      <c r="K6" s="40"/>
      <c r="L6" s="40"/>
      <c r="M6" s="40"/>
      <c r="N6" s="40"/>
      <c r="O6" s="40"/>
      <c r="P6" s="40"/>
      <c r="Q6" s="41"/>
    </row>
    <row r="7" spans="1:17" ht="15.5" x14ac:dyDescent="0.35">
      <c r="A7" s="42" t="s">
        <v>31</v>
      </c>
      <c r="B7" s="43"/>
      <c r="C7" s="43"/>
      <c r="D7" s="43"/>
      <c r="E7" s="43"/>
      <c r="F7" s="43"/>
      <c r="G7" s="43"/>
      <c r="H7" s="44"/>
      <c r="J7" s="42" t="s">
        <v>31</v>
      </c>
      <c r="K7" s="43"/>
      <c r="L7" s="43"/>
      <c r="M7" s="43"/>
      <c r="N7" s="43"/>
      <c r="O7" s="43"/>
      <c r="P7" s="43"/>
      <c r="Q7" s="44"/>
    </row>
    <row r="8" spans="1:17" ht="15.5" x14ac:dyDescent="0.35">
      <c r="A8" s="42"/>
      <c r="B8" s="43">
        <v>2023</v>
      </c>
      <c r="C8" s="43">
        <v>2024</v>
      </c>
      <c r="D8" s="43">
        <v>2025</v>
      </c>
      <c r="E8" s="43">
        <v>2026</v>
      </c>
      <c r="F8" s="43">
        <v>2027</v>
      </c>
      <c r="G8" s="43">
        <v>2028</v>
      </c>
      <c r="H8" s="44" t="s">
        <v>32</v>
      </c>
      <c r="J8" s="42"/>
      <c r="K8" s="43">
        <v>2023</v>
      </c>
      <c r="L8" s="43">
        <v>2024</v>
      </c>
      <c r="M8" s="43">
        <v>2025</v>
      </c>
      <c r="N8" s="43">
        <v>2026</v>
      </c>
      <c r="O8" s="43">
        <v>2027</v>
      </c>
      <c r="P8" s="43">
        <v>2028</v>
      </c>
      <c r="Q8" s="44" t="s">
        <v>32</v>
      </c>
    </row>
    <row r="9" spans="1:17" ht="15.5" x14ac:dyDescent="0.35">
      <c r="A9" s="45" t="s">
        <v>33</v>
      </c>
      <c r="B9" s="46">
        <v>3350</v>
      </c>
      <c r="C9" s="47">
        <v>9475</v>
      </c>
      <c r="D9" s="47">
        <v>9450</v>
      </c>
      <c r="E9" s="47">
        <v>9500</v>
      </c>
      <c r="F9" s="47">
        <v>9200</v>
      </c>
      <c r="G9" s="47">
        <v>698</v>
      </c>
      <c r="H9" s="48">
        <f>SUM(B9:G9)</f>
        <v>41673</v>
      </c>
      <c r="J9" s="45" t="s">
        <v>33</v>
      </c>
      <c r="K9" s="46">
        <v>3350</v>
      </c>
      <c r="L9" s="68">
        <v>10451</v>
      </c>
      <c r="M9" s="47">
        <v>9450</v>
      </c>
      <c r="N9" s="47">
        <v>9500</v>
      </c>
      <c r="O9" s="68">
        <v>8224</v>
      </c>
      <c r="P9" s="47">
        <v>698</v>
      </c>
      <c r="Q9" s="48">
        <f>SUM(K9:P9)</f>
        <v>41673</v>
      </c>
    </row>
    <row r="10" spans="1:17" ht="15.5" x14ac:dyDescent="0.35">
      <c r="A10" s="45" t="s">
        <v>34</v>
      </c>
      <c r="B10" s="47">
        <v>1200</v>
      </c>
      <c r="C10" s="47">
        <v>1200</v>
      </c>
      <c r="D10" s="47">
        <v>1200</v>
      </c>
      <c r="E10" s="47">
        <v>1200</v>
      </c>
      <c r="F10" s="47">
        <v>1200</v>
      </c>
      <c r="G10" s="47"/>
      <c r="H10" s="48">
        <f t="shared" ref="H10:H16" si="0">SUM(B10:G10)</f>
        <v>6000</v>
      </c>
      <c r="J10" s="45" t="s">
        <v>34</v>
      </c>
      <c r="K10" s="47">
        <v>1200</v>
      </c>
      <c r="L10" s="47">
        <v>1200</v>
      </c>
      <c r="M10" s="47">
        <v>1200</v>
      </c>
      <c r="N10" s="47">
        <v>1200</v>
      </c>
      <c r="O10" s="47">
        <v>1200</v>
      </c>
      <c r="P10" s="47"/>
      <c r="Q10" s="48">
        <f t="shared" ref="Q10:Q16" si="1">SUM(K10:P10)</f>
        <v>6000</v>
      </c>
    </row>
    <row r="11" spans="1:17" ht="15.5" x14ac:dyDescent="0.35">
      <c r="A11" s="45" t="s">
        <v>35</v>
      </c>
      <c r="B11" s="47">
        <v>1900</v>
      </c>
      <c r="C11" s="47">
        <v>3900</v>
      </c>
      <c r="D11" s="47">
        <v>5300</v>
      </c>
      <c r="E11" s="47"/>
      <c r="F11" s="47"/>
      <c r="G11" s="47"/>
      <c r="H11" s="48">
        <f t="shared" si="0"/>
        <v>11100</v>
      </c>
      <c r="J11" s="45" t="s">
        <v>35</v>
      </c>
      <c r="K11" s="47">
        <v>1900</v>
      </c>
      <c r="L11" s="47">
        <v>3900</v>
      </c>
      <c r="M11" s="47">
        <v>5300</v>
      </c>
      <c r="N11" s="47"/>
      <c r="O11" s="47"/>
      <c r="P11" s="47"/>
      <c r="Q11" s="48">
        <f t="shared" si="1"/>
        <v>11100</v>
      </c>
    </row>
    <row r="12" spans="1:17" ht="15.5" x14ac:dyDescent="0.35">
      <c r="A12" s="45" t="s">
        <v>36</v>
      </c>
      <c r="B12" s="47">
        <v>5575</v>
      </c>
      <c r="C12" s="47"/>
      <c r="D12" s="47"/>
      <c r="E12" s="47"/>
      <c r="F12" s="47"/>
      <c r="G12" s="47"/>
      <c r="H12" s="48">
        <f t="shared" si="0"/>
        <v>5575</v>
      </c>
      <c r="J12" s="45" t="s">
        <v>36</v>
      </c>
      <c r="K12" s="47">
        <v>5575</v>
      </c>
      <c r="L12" s="47"/>
      <c r="M12" s="47"/>
      <c r="N12" s="47"/>
      <c r="O12" s="47"/>
      <c r="P12" s="47"/>
      <c r="Q12" s="48">
        <f t="shared" si="1"/>
        <v>5575</v>
      </c>
    </row>
    <row r="13" spans="1:17" ht="15.5" x14ac:dyDescent="0.35">
      <c r="A13" s="45" t="s">
        <v>37</v>
      </c>
      <c r="B13" s="47">
        <v>3700</v>
      </c>
      <c r="C13" s="47">
        <v>3700</v>
      </c>
      <c r="D13" s="47"/>
      <c r="E13" s="47"/>
      <c r="F13" s="47"/>
      <c r="G13" s="47"/>
      <c r="H13" s="48">
        <f t="shared" si="0"/>
        <v>7400</v>
      </c>
      <c r="J13" s="45" t="s">
        <v>37</v>
      </c>
      <c r="K13" s="47">
        <v>3700</v>
      </c>
      <c r="L13" s="47">
        <v>3700</v>
      </c>
      <c r="M13" s="47"/>
      <c r="N13" s="47"/>
      <c r="O13" s="47"/>
      <c r="P13" s="47"/>
      <c r="Q13" s="48">
        <f t="shared" si="1"/>
        <v>7400</v>
      </c>
    </row>
    <row r="14" spans="1:17" ht="15.5" x14ac:dyDescent="0.35">
      <c r="A14" s="45" t="s">
        <v>38</v>
      </c>
      <c r="B14" s="46">
        <v>2100</v>
      </c>
      <c r="C14" s="46">
        <v>2200</v>
      </c>
      <c r="D14" s="47"/>
      <c r="E14" s="47"/>
      <c r="F14" s="47"/>
      <c r="G14" s="47"/>
      <c r="H14" s="48">
        <f t="shared" si="0"/>
        <v>4300</v>
      </c>
      <c r="J14" s="45" t="s">
        <v>38</v>
      </c>
      <c r="K14" s="46">
        <v>2100</v>
      </c>
      <c r="L14" s="46">
        <v>2200</v>
      </c>
      <c r="M14" s="47"/>
      <c r="N14" s="47"/>
      <c r="O14" s="47"/>
      <c r="P14" s="47"/>
      <c r="Q14" s="48">
        <f t="shared" si="1"/>
        <v>4300</v>
      </c>
    </row>
    <row r="15" spans="1:17" ht="15.5" x14ac:dyDescent="0.35">
      <c r="A15" s="45" t="s">
        <v>39</v>
      </c>
      <c r="B15" s="47">
        <v>600</v>
      </c>
      <c r="C15" s="47">
        <v>600</v>
      </c>
      <c r="D15" s="47">
        <v>600</v>
      </c>
      <c r="E15" s="47">
        <v>600</v>
      </c>
      <c r="F15" s="47">
        <v>600</v>
      </c>
      <c r="G15" s="47"/>
      <c r="H15" s="48">
        <f t="shared" si="0"/>
        <v>3000</v>
      </c>
      <c r="J15" s="45" t="s">
        <v>39</v>
      </c>
      <c r="K15" s="47">
        <v>600</v>
      </c>
      <c r="L15" s="47">
        <v>600</v>
      </c>
      <c r="M15" s="47">
        <v>600</v>
      </c>
      <c r="N15" s="47">
        <v>600</v>
      </c>
      <c r="O15" s="47">
        <v>600</v>
      </c>
      <c r="P15" s="47"/>
      <c r="Q15" s="48">
        <f t="shared" si="1"/>
        <v>3000</v>
      </c>
    </row>
    <row r="16" spans="1:17" ht="15.5" x14ac:dyDescent="0.35">
      <c r="A16" s="45" t="s">
        <v>40</v>
      </c>
      <c r="B16" s="47">
        <v>210</v>
      </c>
      <c r="C16" s="47">
        <v>260</v>
      </c>
      <c r="D16" s="47"/>
      <c r="E16" s="47"/>
      <c r="F16" s="47"/>
      <c r="G16" s="47"/>
      <c r="H16" s="48">
        <f t="shared" si="0"/>
        <v>470</v>
      </c>
      <c r="J16" s="65" t="s">
        <v>40</v>
      </c>
      <c r="K16" s="66">
        <v>210</v>
      </c>
      <c r="L16" s="66">
        <v>260</v>
      </c>
      <c r="M16" s="66"/>
      <c r="N16" s="66"/>
      <c r="O16" s="66"/>
      <c r="P16" s="66"/>
      <c r="Q16" s="67">
        <f t="shared" si="1"/>
        <v>470</v>
      </c>
    </row>
    <row r="17" spans="1:17" ht="16" thickBot="1" x14ac:dyDescent="0.4">
      <c r="A17" s="49"/>
      <c r="B17" s="50">
        <f>SUM(B9:B16)</f>
        <v>18635</v>
      </c>
      <c r="C17" s="50">
        <f t="shared" ref="C17:H17" si="2">SUM(C9:C16)</f>
        <v>21335</v>
      </c>
      <c r="D17" s="50">
        <f t="shared" si="2"/>
        <v>16550</v>
      </c>
      <c r="E17" s="50">
        <f t="shared" si="2"/>
        <v>11300</v>
      </c>
      <c r="F17" s="50">
        <f t="shared" si="2"/>
        <v>11000</v>
      </c>
      <c r="G17" s="50">
        <f t="shared" si="2"/>
        <v>698</v>
      </c>
      <c r="H17" s="50">
        <f t="shared" si="2"/>
        <v>79518</v>
      </c>
      <c r="J17" s="49"/>
      <c r="K17" s="50">
        <f>SUM(K9:K16)</f>
        <v>18635</v>
      </c>
      <c r="L17" s="50">
        <f t="shared" ref="L17:Q17" si="3">SUM(L9:L16)</f>
        <v>22311</v>
      </c>
      <c r="M17" s="50">
        <f t="shared" si="3"/>
        <v>16550</v>
      </c>
      <c r="N17" s="50">
        <f t="shared" si="3"/>
        <v>11300</v>
      </c>
      <c r="O17" s="50">
        <f t="shared" si="3"/>
        <v>10024</v>
      </c>
      <c r="P17" s="50">
        <f t="shared" si="3"/>
        <v>698</v>
      </c>
      <c r="Q17" s="50">
        <f t="shared" si="3"/>
        <v>79518</v>
      </c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Ekonomisk lägesrapport</vt:lpstr>
      <vt:lpstr>Budgetrevidering TA</vt:lpstr>
      <vt:lpstr>Långtidsbudget</vt:lpstr>
    </vt:vector>
  </TitlesOfParts>
  <Company>Jordbruksverket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Ulrika Holmgren</dc:creator>
  <cp:lastModifiedBy>Ulrika Holmgren</cp:lastModifiedBy>
  <dcterms:created xsi:type="dcterms:W3CDTF">2024-05-23T09:59:50Z</dcterms:created>
  <dcterms:modified xsi:type="dcterms:W3CDTF">2024-09-16T08:39:44Z</dcterms:modified>
</cp:coreProperties>
</file>